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1760" activeTab="10"/>
  </bookViews>
  <sheets>
    <sheet name="TT" sheetId="1" r:id="rId1"/>
    <sheet name="01" sheetId="2" r:id="rId2"/>
    <sheet name="PT01" sheetId="3" r:id="rId3"/>
    <sheet name="02" sheetId="4" r:id="rId4"/>
    <sheet name="PT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PLChuaDieuKien" sheetId="16" r:id="rId16"/>
  </sheets>
  <externalReferences>
    <externalReference r:id="rId19"/>
    <externalReference r:id="rId20"/>
    <externalReference r:id="rId21"/>
    <externalReference r:id="rId22"/>
    <externalReference r:id="rId23"/>
    <externalReference r:id="rId24"/>
    <externalReference r:id="rId25"/>
  </externalReferences>
  <definedNames>
    <definedName name="_xlnm.Print_Area" localSheetId="1">'01'!$A$1:$U$41</definedName>
    <definedName name="_xlnm.Print_Area" localSheetId="3">'02'!$A$1:$U$41</definedName>
    <definedName name="_xlnm.Print_Area" localSheetId="5">'03'!$A$1:$U$22</definedName>
    <definedName name="_xlnm.Print_Area" localSheetId="6">'04'!$A$1:$U$53</definedName>
    <definedName name="_xlnm.Print_Area" localSheetId="7">'05'!$A$1:$U$53</definedName>
    <definedName name="_xlnm.Print_Area" localSheetId="8">'06'!$A$1:$J$23</definedName>
    <definedName name="_xlnm.Print_Area" localSheetId="9">'07'!$A$1:$J$24</definedName>
    <definedName name="_xlnm.Print_Area" localSheetId="10">'08'!$A$1:$W$26</definedName>
    <definedName name="_xlnm.Print_Area" localSheetId="12">'10'!$A$1:$X$24</definedName>
    <definedName name="_xlnm.Print_Area" localSheetId="13">'11'!$A$1:$T$24</definedName>
    <definedName name="_xlnm.Print_Area" localSheetId="14">'12'!$A$1:$V$23</definedName>
    <definedName name="_xlnm.Print_Area" localSheetId="15">'PLChuaDieuKien'!$A$1:$J$33</definedName>
    <definedName name="_xlnm.Print_Area" localSheetId="2">'PT01'!$A$1:$D$36</definedName>
    <definedName name="_xlnm.Print_Area" localSheetId="4">'PT02'!$A$1:$D$36</definedName>
    <definedName name="_xlnm.Print_Area" localSheetId="0">'TT'!$A$1:$C$15</definedName>
    <definedName name="_xlnm.Print_Titles" localSheetId="15">'PLChuaDieuKien'!$4:$5</definedName>
    <definedName name="_xlnm.Print_Titles" localSheetId="2">'PT01'!$2:$2</definedName>
    <definedName name="_xlnm.Print_Titles" localSheetId="4">'PT02'!$2:$2</definedName>
  </definedNames>
  <calcPr fullCalcOnLoad="1"/>
</workbook>
</file>

<file path=xl/sharedStrings.xml><?xml version="1.0" encoding="utf-8"?>
<sst xmlns="http://schemas.openxmlformats.org/spreadsheetml/2006/main" count="1077" uniqueCount="372">
  <si>
    <t xml:space="preserve">Biểu số: 04/TK-THA
Ban hành theo TT số: 06/2019/TT-BTP
ngày 21 tháng 11 năm 2019
Ngày nhận báo cáo: </t>
  </si>
  <si>
    <t>Đơn vị tính: Bản án, quyết định, việc và %</t>
  </si>
  <si>
    <t>STT</t>
  </si>
  <si>
    <t>Tên chỉ tiêu</t>
  </si>
  <si>
    <t>Tổng số  bản án, quyết định đã nhận</t>
  </si>
  <si>
    <t>Tổng số giải quyết</t>
  </si>
  <si>
    <t>Chia ra:</t>
  </si>
  <si>
    <t>Ủy thác thi hành án</t>
  </si>
  <si>
    <t>Thu hồi, hủy quyết định THA</t>
  </si>
  <si>
    <t>Tổng số phải thi hành</t>
  </si>
  <si>
    <t xml:space="preserve">Số chuyển kỳ sau </t>
  </si>
  <si>
    <t>Tỷ lệ thi hành xong trong số có điều kiện</t>
  </si>
  <si>
    <t>Năm trước chuyển sang (trừ số đã chuyển sổ theo dõi riêng)</t>
  </si>
  <si>
    <t>Thụ lý mới</t>
  </si>
  <si>
    <t>Tổng số có điều kiện thi hành</t>
  </si>
  <si>
    <t>Chưa có điều kiện (trừ số đã chuyển sổ theo dõi riêng)</t>
  </si>
  <si>
    <t>Hoãn thi hành án (trừ điểm c k1, Đ 48)</t>
  </si>
  <si>
    <t xml:space="preserve">Tạm đình chỉ thi hành án </t>
  </si>
  <si>
    <t>Tổng số thi hành xong</t>
  </si>
  <si>
    <t>Đang thi hành</t>
  </si>
  <si>
    <t>Hoãn theo điểm c k1, Đ 48</t>
  </si>
  <si>
    <t>Trường hợp khác</t>
  </si>
  <si>
    <t>Thi hành xong</t>
  </si>
  <si>
    <t xml:space="preserve">Đình chỉ </t>
  </si>
  <si>
    <t>A</t>
  </si>
  <si>
    <t>1</t>
  </si>
  <si>
    <t>2</t>
  </si>
  <si>
    <t>3</t>
  </si>
  <si>
    <t>4</t>
  </si>
  <si>
    <t>5</t>
  </si>
  <si>
    <t>6</t>
  </si>
  <si>
    <t>7</t>
  </si>
  <si>
    <t>8</t>
  </si>
  <si>
    <t>9</t>
  </si>
  <si>
    <t>10</t>
  </si>
  <si>
    <t>11</t>
  </si>
  <si>
    <t>12</t>
  </si>
  <si>
    <t>13</t>
  </si>
  <si>
    <t>14</t>
  </si>
  <si>
    <t>15</t>
  </si>
  <si>
    <t>16</t>
  </si>
  <si>
    <t>17</t>
  </si>
  <si>
    <t>18</t>
  </si>
  <si>
    <t>19</t>
  </si>
  <si>
    <t>Tổng số</t>
  </si>
  <si>
    <t xml:space="preserve"> </t>
  </si>
  <si>
    <t>I</t>
  </si>
  <si>
    <t>Chu Văn Quý</t>
  </si>
  <si>
    <t>Ngô Thị Hồng Nhung</t>
  </si>
  <si>
    <t>Vũ Ngọc Phương</t>
  </si>
  <si>
    <t>II</t>
  </si>
  <si>
    <t>CÁC CHI CỤC THADS</t>
  </si>
  <si>
    <t>Chi cục Thi hành án dân sự Huyện Lý Nhân</t>
  </si>
  <si>
    <t>Trần Khánh Dư</t>
  </si>
  <si>
    <t>Bùi Trọng Tiến</t>
  </si>
  <si>
    <t>Đỗ Thị Thu Hằng</t>
  </si>
  <si>
    <t>Nguyễn Xuân Thắng</t>
  </si>
  <si>
    <t>Chi cục Thi hành án dân sự Huyện Bình Lục</t>
  </si>
  <si>
    <t>Trương Văn Tuấn</t>
  </si>
  <si>
    <t>Nguyễn Lập Thuấn</t>
  </si>
  <si>
    <t>Tạ Đình Quang</t>
  </si>
  <si>
    <t>Lữ Thị Minh Châu</t>
  </si>
  <si>
    <t>Chi cục Thi hành án dân sự Huyện Duy Tiên</t>
  </si>
  <si>
    <t>Trần Văn Hoàng</t>
  </si>
  <si>
    <t>Nguyễn Thị Hoài</t>
  </si>
  <si>
    <t>Hoàng Long</t>
  </si>
  <si>
    <t>Đỗ Hoàng Hải</t>
  </si>
  <si>
    <t>Chi cục Thi hành án dân sự Huyện Kim Bảng</t>
  </si>
  <si>
    <t>Ngô Đình Quyết</t>
  </si>
  <si>
    <t>Vũ Văn Duyến</t>
  </si>
  <si>
    <t>Đỗ Thị Hoàn</t>
  </si>
  <si>
    <t>Nguyễn Minh Trường</t>
  </si>
  <si>
    <t>Phan Thị Ngọc Lan</t>
  </si>
  <si>
    <t>Chi cục Thi hành án dân sự Huyện Thanh Liêm</t>
  </si>
  <si>
    <t>Vũ Thi Ninh</t>
  </si>
  <si>
    <t>Nguyễn Trung Chính</t>
  </si>
  <si>
    <t>Chi cục Thi hành án dân sự Thành phố Phủ Lý</t>
  </si>
  <si>
    <t>Phạm Thị Thu Hà</t>
  </si>
  <si>
    <t>Nguyễn Quốc Thuận</t>
  </si>
  <si>
    <t>Lê Quốc Huy</t>
  </si>
  <si>
    <t>Đồng Hữu Trung</t>
  </si>
  <si>
    <t>Nguyễn Thị Hồng Vân</t>
  </si>
  <si>
    <t>NGƯỜI LẬP BIỂU</t>
  </si>
  <si>
    <t xml:space="preserve">Biểu số: 05/TK-THA
Ban hành theo TT số: 06/2019/TT-BTP
ngày 21 tháng 11 năm 2019
Ngày nhận báo cáo: </t>
  </si>
  <si>
    <t>Đơn vị tính: 1.000 VNĐ và %</t>
  </si>
  <si>
    <t>Thu hồi, sửa, hủy quyết định THA</t>
  </si>
  <si>
    <t>Giảm nghĩa vụ thi hành án</t>
  </si>
  <si>
    <t>Tổng số</t>
  </si>
  <si>
    <t>CỤC THI HÀNH ÁN DS</t>
  </si>
  <si>
    <t>Nguyễn Minh Tuấn</t>
  </si>
  <si>
    <t>Vũ Văn Khánh</t>
  </si>
  <si>
    <t xml:space="preserve">Biểu số: 01/TK-THA
Ban hành theo TT số: 06/2019/TT-BTP
ngày 21 tháng 11 năm 2019
Ngày nhận báo cáo: </t>
  </si>
  <si>
    <t>Thu hồi,  hủy quyết định THA</t>
  </si>
  <si>
    <t>Tổng số việc chủ động</t>
  </si>
  <si>
    <t>Dân sự</t>
  </si>
  <si>
    <t>Kinh doanh, thương mại</t>
  </si>
  <si>
    <t>Tín dụng</t>
  </si>
  <si>
    <t>DS trong hình sự  (tội phạm chức vụ)</t>
  </si>
  <si>
    <t>DS trong hình sự (các tội XPTrTQLKT)</t>
  </si>
  <si>
    <t>DS trong hình sự (khác)</t>
  </si>
  <si>
    <t>DS trong hành chính</t>
  </si>
  <si>
    <t>Hôn nhân và gia đình</t>
  </si>
  <si>
    <t>Lao động</t>
  </si>
  <si>
    <t>Phá sản</t>
  </si>
  <si>
    <t>Trọng tài Thương mại</t>
  </si>
  <si>
    <t>Vụ việc cạnh tranh</t>
  </si>
  <si>
    <t>Loại khác</t>
  </si>
  <si>
    <t>Tổng số việc theo yêu cầu</t>
  </si>
  <si>
    <t xml:space="preserve">PHÂN TÍCH MỘT SỐ CHỈ TIÊU VIỆC 
THI HÀNH ÁN DÂN SỰ </t>
  </si>
  <si>
    <t>Chỉ tiêu</t>
  </si>
  <si>
    <t>Chủ động</t>
  </si>
  <si>
    <t>Theo yêu cầu</t>
  </si>
  <si>
    <t xml:space="preserve">Số đình chỉ thi hành án </t>
  </si>
  <si>
    <t>1.1</t>
  </si>
  <si>
    <t>Điểm a khoản 1 Điều 50</t>
  </si>
  <si>
    <t>1.2</t>
  </si>
  <si>
    <t>Điểm b khoản 1 Điều 50</t>
  </si>
  <si>
    <t>1.3</t>
  </si>
  <si>
    <t>Điểm c khoản 1 Điều 50</t>
  </si>
  <si>
    <t>1.4</t>
  </si>
  <si>
    <t>Điểm d khoản 1 Điều 50</t>
  </si>
  <si>
    <t>1.5</t>
  </si>
  <si>
    <t>Điểm đ khoản 1 Điều 50</t>
  </si>
  <si>
    <t>1.6</t>
  </si>
  <si>
    <t>Điểm e khoản 1 Điều 50</t>
  </si>
  <si>
    <t>1.7</t>
  </si>
  <si>
    <t>Điểm g khoản 1 Điều 50</t>
  </si>
  <si>
    <t>1.8</t>
  </si>
  <si>
    <t>Điểm h khoản 1 Điều 50</t>
  </si>
  <si>
    <t>2.1</t>
  </si>
  <si>
    <t>Tạm dừng thi hành án để giải quyết khiếu nại</t>
  </si>
  <si>
    <t>2.2</t>
  </si>
  <si>
    <t>Đang trong thời gian tự nguyện thi hành án</t>
  </si>
  <si>
    <t>2.3</t>
  </si>
  <si>
    <t>Đang trong thời gian chờ ý kiến của cơ quan có thẩm quyền</t>
  </si>
  <si>
    <t xml:space="preserve">Số hoãn thi hành án </t>
  </si>
  <si>
    <t>3.1</t>
  </si>
  <si>
    <t>Điểm a khoản 1 Điều 48</t>
  </si>
  <si>
    <t>3.2</t>
  </si>
  <si>
    <t>Điểm b khoản 1 Điều 48</t>
  </si>
  <si>
    <t>3.3</t>
  </si>
  <si>
    <t>Điểm c khoản 1 Điều 48</t>
  </si>
  <si>
    <t>3.4</t>
  </si>
  <si>
    <t>Điểm d khoản 1 Điều 48</t>
  </si>
  <si>
    <t>3.5</t>
  </si>
  <si>
    <t>Điểm đ khoản 1 Điều 48</t>
  </si>
  <si>
    <t>3.6</t>
  </si>
  <si>
    <t>Điểm e khoản 1 Điều 48</t>
  </si>
  <si>
    <t>3.7</t>
  </si>
  <si>
    <t>Điểm g khoản 1 Điều 48</t>
  </si>
  <si>
    <t>3.8</t>
  </si>
  <si>
    <t>Điểm h khoản 1 Điều 48</t>
  </si>
  <si>
    <t>3.9</t>
  </si>
  <si>
    <t>Khoản 2 Điều 48</t>
  </si>
  <si>
    <t>Số tạm đình chỉ thi hành án</t>
  </si>
  <si>
    <t>4.1</t>
  </si>
  <si>
    <t>Khoản 1 Điều 49</t>
  </si>
  <si>
    <t>4.2</t>
  </si>
  <si>
    <t>Khoản 2 Điều 49</t>
  </si>
  <si>
    <t>Số chưa có điều kiện theo Điều 44a</t>
  </si>
  <si>
    <t>5.1</t>
  </si>
  <si>
    <t>Điểm a khoản 1 Điều 44a</t>
  </si>
  <si>
    <t>5.2</t>
  </si>
  <si>
    <t>Điểm b khoản 1 Điều 44a</t>
  </si>
  <si>
    <t>5.3</t>
  </si>
  <si>
    <t>Điểm c khoản 1 Điều 44a</t>
  </si>
  <si>
    <t>5.4</t>
  </si>
  <si>
    <t>Trường hợp chưa có điều kiện khác</t>
  </si>
  <si>
    <t>Số chưa có điều kiện đã chuyển sổ theo dõi riêng</t>
  </si>
  <si>
    <t>*Ghi chú: Mục (6) Số chưa có điều kiện đã chuyển sổ theo dõi riêng có sổ theo dõi và danh sách cụ thể được quản lý tại các cơ quan Thi hành án dân sự, cơ quan quản lý thi hành án dân sự.</t>
  </si>
  <si>
    <t>* Các ô bôi vàng không thực hiện thống kê</t>
  </si>
  <si>
    <t xml:space="preserve">Biểu số: 02/TK-THA
Ban hành theo TT số: 06/2019/TT-BTP
ngày 21 tháng 11 năm 2019
Ngày nhận báo cáo: </t>
  </si>
  <si>
    <t>PHÂN TÍCH MỘT SỐ CHỈ TIÊU TIỀN
THI HÀNH ÁN DÂN SỰ</t>
  </si>
  <si>
    <t>Trần Đức Toản</t>
  </si>
  <si>
    <t xml:space="preserve">Biểu số: 09/TK-THA
Ban hành theo TT số: 06/2019/TT-BTP
ngày 21 tháng 11 năm 2019
Ngày nhận báo cáo: </t>
  </si>
  <si>
    <r>
      <t>TIẾP CÔNG DÂN TRONG THI HÀNH ÁN DÂN SỰ
10</t>
    </r>
    <r>
      <rPr>
        <sz val="13"/>
        <rFont val="Times New Roman"/>
        <family val="1"/>
      </rPr>
      <t xml:space="preserve"> tháng/năm 2020</t>
    </r>
  </si>
  <si>
    <t xml:space="preserve">Đơn vị tính: Việc, Đoàn và Lượt </t>
  </si>
  <si>
    <t>Tổng</t>
  </si>
  <si>
    <t>Đoàn đông người</t>
  </si>
  <si>
    <t>Lãnh đạo cơ quan tiếp</t>
  </si>
  <si>
    <t>Số việc tiếp nhận (việc)</t>
  </si>
  <si>
    <t>Kết quả giải quyết số việc thuộc thẩm quyền</t>
  </si>
  <si>
    <t>Chia theo nội dung</t>
  </si>
  <si>
    <t>Chia theo thẩm quyền</t>
  </si>
  <si>
    <t>Số lượt</t>
  </si>
  <si>
    <t>Số người</t>
  </si>
  <si>
    <t>Số vụ việc</t>
  </si>
  <si>
    <t>Số đoàn</t>
  </si>
  <si>
    <t>Khiếu nại</t>
  </si>
  <si>
    <t>Tố cáo</t>
  </si>
  <si>
    <t>Kiến nghị, phản ánh</t>
  </si>
  <si>
    <t>Thuộc thẩm quyền</t>
  </si>
  <si>
    <t>Khác</t>
  </si>
  <si>
    <t>Số đã giải quyết</t>
  </si>
  <si>
    <t>Số chưa giải quyết chuyển kỳ sau</t>
  </si>
  <si>
    <t>Cục Thi hành án DS Hà Nam</t>
  </si>
  <si>
    <t>Các Chi cục THADS</t>
  </si>
  <si>
    <t>Chi cục Thi hành án TP Phủ Lý</t>
  </si>
  <si>
    <t>Chi cục Thi hành án TX Duy Tiên</t>
  </si>
  <si>
    <t>Chi cục Thi hành án Bình Lục</t>
  </si>
  <si>
    <t>Chi cục Thi hành án Thanh Liêm</t>
  </si>
  <si>
    <t>Chi cục Thi hành án Lý Nhân</t>
  </si>
  <si>
    <t>Chi cục Thi hành án Kim Bảng</t>
  </si>
  <si>
    <t>PHỤ LỤC THEO DÕI SỐ CHUYỂN THEO DÕI RIÊNG</t>
  </si>
  <si>
    <t>Đơn vị tính: việc và 1.000 đồng</t>
  </si>
  <si>
    <t>TT</t>
  </si>
  <si>
    <t>Tiêu chí</t>
  </si>
  <si>
    <t>Việc</t>
  </si>
  <si>
    <t>Tiền</t>
  </si>
  <si>
    <t>Năm trước chuyển sang (chưa trừ theo dõi riêng)</t>
  </si>
  <si>
    <t>Chưa có điều kiện (chưa trừ  theo dõi riêng)</t>
  </si>
  <si>
    <t>Chuyển theo dõi riêng</t>
  </si>
  <si>
    <t>Thông tin chung biểu mẫu</t>
  </si>
  <si>
    <t>Thay đổi thông tin cột C để điền thông tin vào các biểu mẫu</t>
  </si>
  <si>
    <t>Đơn vị báo cáo</t>
  </si>
  <si>
    <t>Đơn vị  báo cáo: Cục THADS tỉnh Hà Nam
Đơn vị nhận báo cáo: Tổng Cục THADS</t>
  </si>
  <si>
    <t>Lãnh đạo</t>
  </si>
  <si>
    <t>Họ tên người ký</t>
  </si>
  <si>
    <t xml:space="preserve">Ngày ký </t>
  </si>
  <si>
    <t xml:space="preserve">Chức danh </t>
  </si>
  <si>
    <t>PHÓ CỤC TRƯỞNG</t>
  </si>
  <si>
    <t>Người lập biểu</t>
  </si>
  <si>
    <t>Họ tên người lập biểu</t>
  </si>
  <si>
    <t>Kỳ báo cáo</t>
  </si>
  <si>
    <t>Lưu ý: Biểu 4 đến biểu 12 có thể thêm dòng nhưng không thêm được cột để đảm bảo cấu trúc của biểu mẫu</t>
  </si>
  <si>
    <t xml:space="preserve">Biểu số: 03/TK-THA
Ban hành theo TT số: 06/2019/TT-BTP
ngày 21 tháng 11 năm 2019
Ngày nhận báo cáo: </t>
  </si>
  <si>
    <t>Tổng số bản án, quyết định đã nhận</t>
  </si>
  <si>
    <t xml:space="preserve">Hoãn thi hành án </t>
  </si>
  <si>
    <t>Tổng số việc</t>
  </si>
  <si>
    <t>Tổng số tiền</t>
  </si>
  <si>
    <t>Án phí</t>
  </si>
  <si>
    <t>Lệ phí</t>
  </si>
  <si>
    <t>Phạt</t>
  </si>
  <si>
    <t>Tịch thu</t>
  </si>
  <si>
    <t>Truy thu</t>
  </si>
  <si>
    <t>Thu khác</t>
  </si>
  <si>
    <t>* ô bôi vàng không thực hiện thống kê</t>
  </si>
  <si>
    <t xml:space="preserve">Biểu số: 06/TK-THA
Ban hành theo TT số: 06/2019/TT-BTP
ngày 21 tháng 11 năm 2019
Ngày nhận báo cáo: </t>
  </si>
  <si>
    <t>Đơn vị tính: Việc và 1.000 đồng</t>
  </si>
  <si>
    <t xml:space="preserve">Số đề nghị xét miễn </t>
  </si>
  <si>
    <t>Số đã được xét miễn</t>
  </si>
  <si>
    <t>Số đề nghị giảm</t>
  </si>
  <si>
    <t>Số đã được xét giảm</t>
  </si>
  <si>
    <t>Số việc</t>
  </si>
  <si>
    <t>Số tiền</t>
  </si>
  <si>
    <t>Biểu số: 07/TK-THA
Ban hành theo TT số: 06/2019/TT-BTP
ngày 21 tháng 11 năm 2019
Ngày nhận báo cáo:</t>
  </si>
  <si>
    <t>Đơn vị tính: Việc</t>
  </si>
  <si>
    <t>Tổng số việc đã ra quyết định cưỡng chế</t>
  </si>
  <si>
    <t>Kết quả cưỡng chế</t>
  </si>
  <si>
    <t>Cưỡng chế không huy động lực lượng</t>
  </si>
  <si>
    <t>Cưỡng chế có huy động lực lượng</t>
  </si>
  <si>
    <t>Đương sự tự nguyện trước khi cưỡng chế</t>
  </si>
  <si>
    <t xml:space="preserve">Cưỡng chế thành công
</t>
  </si>
  <si>
    <t>Cưỡng chế không thành công</t>
  </si>
  <si>
    <t>Chưa tổ chức cưỡng chế</t>
  </si>
  <si>
    <t>…</t>
  </si>
  <si>
    <t xml:space="preserve">Biểu số: 08/TK-THA
Ban hành theo TT số: 06/2019/TT-BTP
ngày 21 tháng 11 năm 2019
Ngày nhận báo cáo: </t>
  </si>
  <si>
    <t>Đơn vị tính: Việc và đơn</t>
  </si>
  <si>
    <t>Tên đơn vị</t>
  </si>
  <si>
    <t>Tổng số đơn tiếp nhận
(Đơn)</t>
  </si>
  <si>
    <t>Đơn trùng (Đơn)</t>
  </si>
  <si>
    <t>Số việc tiếp nhận  (Việc)</t>
  </si>
  <si>
    <t>Kết quả giải quyết số việc thuộc thẩm quyền (Việc)</t>
  </si>
  <si>
    <t>Chia theo
 thời điểm thụ lý</t>
  </si>
  <si>
    <t>Chia theo thẩm quyền giải quyết</t>
  </si>
  <si>
    <t>Tổng số việc thuộc thẩm quyền giải quyết của CQ THADS</t>
  </si>
  <si>
    <t>Số việc thuộc thẩm quyền giải quyết của cơ quan khác</t>
  </si>
  <si>
    <t>Số đình chỉ</t>
  </si>
  <si>
    <t>Đúng toàn bộ</t>
  </si>
  <si>
    <t>Đúng một phần</t>
  </si>
  <si>
    <t>Sai toàn bộ</t>
  </si>
  <si>
    <t>Quyết định về thi hành án</t>
  </si>
  <si>
    <t>Áp dụng biện pháp cưỡng chế</t>
  </si>
  <si>
    <t>Áp dụng biện pháp bảo đảm</t>
  </si>
  <si>
    <t>Nội dung khác</t>
  </si>
  <si>
    <t>Số năm trước chuyển sang</t>
  </si>
  <si>
    <t>Số mới nhận</t>
  </si>
  <si>
    <t>Quyết định thi hành án</t>
  </si>
  <si>
    <t>Quyết định ủy thác</t>
  </si>
  <si>
    <t>Quyết định hoãn/ Đình chỉ/ Tạm đình chỉ</t>
  </si>
  <si>
    <t>Cưỡng chế kê biên tài sản</t>
  </si>
  <si>
    <t>Cưỡng chế giao tài sản bán đấu giá</t>
  </si>
  <si>
    <t>Biện pháp cưỡng chế khác</t>
  </si>
  <si>
    <t xml:space="preserve">            A</t>
  </si>
  <si>
    <t>Tổng số (Khiếu nại)</t>
  </si>
  <si>
    <t>Tổng số (Tố cáo)</t>
  </si>
  <si>
    <t>0</t>
  </si>
  <si>
    <t>Cục Thi hành án dân sự</t>
  </si>
  <si>
    <t>2.1.1</t>
  </si>
  <si>
    <t>2.1.1.1</t>
  </si>
  <si>
    <t>2.1.1.2</t>
  </si>
  <si>
    <t>2.1.2</t>
  </si>
  <si>
    <t xml:space="preserve">Biểu số: 10/TK-THA
Ban hành theo TT số: 06/2019/TT-BTP
ngày 21 tháng 11 năm 2019
Ngày nhận báo cáo: </t>
  </si>
  <si>
    <t>Số TT</t>
  </si>
  <si>
    <r>
      <t>Kết quả giám sát (</t>
    </r>
    <r>
      <rPr>
        <i/>
        <sz val="9"/>
        <rFont val="Times New Roman"/>
        <family val="1"/>
      </rPr>
      <t>cuộc</t>
    </r>
    <r>
      <rPr>
        <b/>
        <sz val="9"/>
        <rFont val="Times New Roman"/>
        <family val="1"/>
      </rPr>
      <t>)</t>
    </r>
  </si>
  <si>
    <r>
      <t>Kết quả thực hiện kháng nghị kiểm sát (</t>
    </r>
    <r>
      <rPr>
        <i/>
        <sz val="9"/>
        <rFont val="Times New Roman"/>
        <family val="1"/>
      </rPr>
      <t>cuộc</t>
    </r>
    <r>
      <rPr>
        <b/>
        <sz val="9"/>
        <rFont val="Times New Roman"/>
        <family val="1"/>
      </rPr>
      <t>)</t>
    </r>
  </si>
  <si>
    <r>
      <t>Kết quả thực hiện kiến nghị kiểm sát (</t>
    </r>
    <r>
      <rPr>
        <i/>
        <sz val="9"/>
        <rFont val="Times New Roman"/>
        <family val="1"/>
      </rPr>
      <t>bản kiến nghị</t>
    </r>
    <r>
      <rPr>
        <b/>
        <sz val="9"/>
        <rFont val="Times New Roman"/>
        <family val="1"/>
      </rPr>
      <t>)</t>
    </r>
  </si>
  <si>
    <t>Tổng số cuộc</t>
  </si>
  <si>
    <t xml:space="preserve">Cơ quan giám sát </t>
  </si>
  <si>
    <t>Kết quả thực hiện kết luận giám sát</t>
  </si>
  <si>
    <t>Tổng số kháng nghị đã nhận</t>
  </si>
  <si>
    <t>Kháng nghị
của cuộc kiểm sát trực tiếp</t>
  </si>
  <si>
    <t>Kháng nghị khác</t>
  </si>
  <si>
    <t>Tổng số kiến nghị đã nhận</t>
  </si>
  <si>
    <t>Kiến nghị 
của cuộc kiểm sát trực tiếp</t>
  </si>
  <si>
    <t>Kiến nghị khác</t>
  </si>
  <si>
    <t>Quốc hội</t>
  </si>
  <si>
    <t>Hội đồng nhân dân</t>
  </si>
  <si>
    <t>Mặt trận Tổ quốc</t>
  </si>
  <si>
    <t>Đã thực hiện</t>
  </si>
  <si>
    <t>Chưa thực hiện</t>
  </si>
  <si>
    <t>Giải trình</t>
  </si>
  <si>
    <t>Tổng số</t>
  </si>
  <si>
    <t xml:space="preserve">Biểu số: 11/TK-THA
Ban hành theo TT số: 06/2019/TT-BTP 
ngày 21 tháng 11 năm 2019
Ngày nhận báo cáo: </t>
  </si>
  <si>
    <t>Đơn vị tính: Việc và 1.000 VN đồng</t>
  </si>
  <si>
    <t>Tổng số việc thụ lý</t>
  </si>
  <si>
    <t>Kết quả giải quyết</t>
  </si>
  <si>
    <t>Kết quả chi trả</t>
  </si>
  <si>
    <t>Kết quả thực hiện hoàn trả</t>
  </si>
  <si>
    <t xml:space="preserve">Tổng số 
</t>
  </si>
  <si>
    <t>Số việc chưa có bản án, quyết định giải quyết bồi thường có hiệu lực pháp luật</t>
  </si>
  <si>
    <t>Đã có bản án, quyết định giải quyết bồi thường có hiệu lực pháp luật</t>
  </si>
  <si>
    <t xml:space="preserve">Đã được cấp kinh phí bồi thường </t>
  </si>
  <si>
    <t xml:space="preserve">Đã chi trả cho người bị thiệt hại </t>
  </si>
  <si>
    <t xml:space="preserve">Đã có Quyết định hoàn trả có hiệu lực pháp luật </t>
  </si>
  <si>
    <t xml:space="preserve">Đã thực hiện hoàn trả </t>
  </si>
  <si>
    <t>Năm trước
 chuyển sang</t>
  </si>
  <si>
    <t>Năm trước chuyển sang</t>
  </si>
  <si>
    <t>Trong kỳ báo cáo</t>
  </si>
  <si>
    <t>Ghi chú: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</si>
  <si>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</si>
  <si>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</si>
  <si>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</si>
  <si>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 xml:space="preserve">Biểu số: 12/TK-THA
Ban hành theo TT số: 06/2019/TT-BTP
ngày 21 tháng 11 năm 2019
Ngày nhận báo cáo: </t>
  </si>
  <si>
    <t>Đơn vị tính: Việc</t>
  </si>
  <si>
    <t xml:space="preserve"> Tổng số bản án, quyết định cơ quan Thi hành án dân sự nhận từ Tòa án nhân dân</t>
  </si>
  <si>
    <t>Số QĐ buộc THAHC được Tòa án nhân dân chuyển giao cho cơ quan THADS chia theo nội dung theo dõi</t>
  </si>
  <si>
    <t>Kết quả theo dõi thi hành án hành chính</t>
  </si>
  <si>
    <t>Tổng số bản án, quyết định có nội dung theo dõi</t>
  </si>
  <si>
    <t>Số  bản án, quyết định không có nội dung theo dõi</t>
  </si>
  <si>
    <t>Số  bản án, quyết định đã ra thông báo tự nguyện THA</t>
  </si>
  <si>
    <t>Số quyết định buộc thi hành án hành chính đã đăng tải công khai</t>
  </si>
  <si>
    <t>Số vụ việc cơ quan THADS làm việc với người phải thi hành án</t>
  </si>
  <si>
    <t>Số vụ việc cơ quan THADS có văn bản kiến nghị xử lý do không chấp hành án</t>
  </si>
  <si>
    <t>Số trường hợp người phải thi hành án bị xử lý trách nhiệm theo kiến nghị của cơ quan THADS</t>
  </si>
  <si>
    <t xml:space="preserve">Tổng số bản án, quyết định của Tòa án được theo dõi đã thi hành xong </t>
  </si>
  <si>
    <t>Tổng số bản án, quyết định của Tòa án được theo dõi chưa thi hành xong</t>
  </si>
  <si>
    <t>Kỳ trước 
chuyển sang</t>
  </si>
  <si>
    <t>Số bản án đã có QĐ buộc THAHC</t>
  </si>
  <si>
    <t>Số bản án không có QĐ buộc THAHC</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</si>
  <si>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</si>
  <si>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</si>
  <si>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 + cột 3; cột 4= cột 5 + cột 6.</t>
  </si>
  <si>
    <t>Hoàng Văn Linh</t>
  </si>
  <si>
    <t>Đinh Văn Tú</t>
  </si>
  <si>
    <t>Hà Nam, Ngày 04 tháng 01 năm 2022</t>
  </si>
  <si>
    <t>Hà Nam, ngày 01 tháng 4 năm 2022</t>
  </si>
  <si>
    <t>6 tháng / năm 2022</t>
  </si>
  <si>
    <t>KẾT QUẢ THI HÀNH ÁN DÂN SỰ TÍNH BẰNG VIỆC
06 tháng/năm 2022</t>
  </si>
  <si>
    <t>KẾT QUẢ THI HÀNH ÁN DÂN SỰ TÍNH BẰNG TIỀN
6 tháng/năm 2022</t>
  </si>
  <si>
    <t>KẾT QUẢ THI HÀNH  CHO NGÂN SÁCH NHÀ NƯỚC
06 tháng/năm 2022</t>
  </si>
  <si>
    <r>
      <t xml:space="preserve">KẾT QUẢ ĐỀ NGHỊ, XÉT MIỄN VÀ GIẢM NGHĨA VỤ 
THI HÀNH ÁN DÂN SỰ
</t>
    </r>
    <r>
      <rPr>
        <sz val="13"/>
        <rFont val="Times New Roman"/>
        <family val="1"/>
      </rPr>
      <t>06tháng/năm 2022</t>
    </r>
  </si>
  <si>
    <r>
      <t xml:space="preserve">KẾT QUẢ CƯỠNG CHẾ THI HÀNH ÁN DÂN SỰ
</t>
    </r>
    <r>
      <rPr>
        <sz val="13"/>
        <rFont val="Times New Roman"/>
        <family val="1"/>
      </rPr>
      <t>06 tháng/năm 2022</t>
    </r>
  </si>
  <si>
    <r>
      <t>KẾT QUẢ GIẢI QUYẾT KHIẾU NẠI, TỐ CÁO 
VỀ THI HÀNH ÁN DÂN SỰ
06</t>
    </r>
    <r>
      <rPr>
        <sz val="13"/>
        <rFont val="Times New Roman"/>
        <family val="1"/>
      </rPr>
      <t xml:space="preserve"> tháng/năm 2022</t>
    </r>
  </si>
  <si>
    <r>
      <t xml:space="preserve">KẾT QUẢ GIÁM SÁT, KIỂM SÁT THI HÀNH ÁN DÂN SỰ
</t>
    </r>
    <r>
      <rPr>
        <sz val="13"/>
        <rFont val="Times New Roman"/>
        <family val="1"/>
      </rPr>
      <t>06 tháng/năm 2022</t>
    </r>
  </si>
  <si>
    <r>
      <t xml:space="preserve">KẾT QUẢ BỒI THƯỜNG  NHÀ NƯỚC TRONG THI HÀNH ÁN DÂN SỰ
</t>
    </r>
    <r>
      <rPr>
        <sz val="14"/>
        <color indexed="8"/>
        <rFont val="Times New Roman"/>
        <family val="1"/>
      </rPr>
      <t>06 tháng/năm 2022</t>
    </r>
  </si>
  <si>
    <r>
      <t xml:space="preserve">KẾT QUẢ THEO DÕI VIỆC THI HÀNH  ÁN HÀNH CHÍNH 
</t>
    </r>
    <r>
      <rPr>
        <sz val="14"/>
        <rFont val="Times New Roman"/>
        <family val="1"/>
      </rPr>
      <t>06 tháng/năm 2022</t>
    </r>
  </si>
  <si>
    <t>KẾT QUẢ THI HÀNH ÁN DÂN SỰ TÍNH BẰNG TIỀN CHIA THEO CƠ QUAN THI HÀNH ÁN DÂN SỰ VÀ CHẤP HÀNH VIÊN
06 tháng/năm 2022</t>
  </si>
  <si>
    <t>KẾT QUẢ THI HÀNH ÁN DÂN SỰ TÍNH BẰNG VIỆC CHIA THEO CƠ QUAN THI HÀNH ÁN DÂN SỰ VÀ CHẤP HÀNH VIÊN
06 tháng năm 2022</t>
  </si>
  <si>
    <t xml:space="preserve">Chi cục THADS huyện </t>
  </si>
  <si>
    <t xml:space="preserve"> Chi cục THADS</t>
  </si>
  <si>
    <t>Chi cục THADS h. Lý Nhân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</si>
</sst>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0"/>
    <numFmt numFmtId="174" formatCode="#,##0;[Red]#,##0"/>
    <numFmt numFmtId="175" formatCode="_(* #,##0.0_);_(* \(#,##0.0\);_(* &quot;-&quot;??_);_(@_)"/>
  </numFmts>
  <fonts count="97">
    <font>
      <sz val="12"/>
      <name val="Times New Roman"/>
      <family val="1"/>
    </font>
    <font>
      <sz val="11"/>
      <color indexed="8"/>
      <name val="Calibri"/>
      <family val="2"/>
    </font>
    <font>
      <b/>
      <sz val="13"/>
      <name val="Times New Roman"/>
      <family val="1"/>
    </font>
    <font>
      <b/>
      <sz val="12"/>
      <name val="Times New Roman"/>
      <family val="1"/>
    </font>
    <font>
      <sz val="12"/>
      <color indexed="9"/>
      <name val="Times New Roman"/>
      <family val="1"/>
    </font>
    <font>
      <i/>
      <sz val="12"/>
      <name val="Times New Roman"/>
      <family val="1"/>
    </font>
    <font>
      <b/>
      <sz val="9"/>
      <name val="Times New Roman"/>
      <family val="1"/>
    </font>
    <font>
      <sz val="9"/>
      <name val="Times New Roman"/>
      <family val="1"/>
    </font>
    <font>
      <sz val="13"/>
      <name val="Times New Roman"/>
      <family val="1"/>
    </font>
    <font>
      <sz val="11"/>
      <name val="Times New Roman"/>
      <family val="1"/>
    </font>
    <font>
      <sz val="9"/>
      <color indexed="9"/>
      <name val="Times New Roman"/>
      <family val="1"/>
    </font>
    <font>
      <sz val="8"/>
      <name val="Times New Roman"/>
      <family val="1"/>
    </font>
    <font>
      <sz val="10"/>
      <name val="Times New Roman"/>
      <family val="1"/>
    </font>
    <font>
      <b/>
      <sz val="14"/>
      <name val="Times New Roman"/>
      <family val="1"/>
    </font>
    <font>
      <sz val="14"/>
      <name val=".VnTime"/>
      <family val="2"/>
    </font>
    <font>
      <b/>
      <sz val="10"/>
      <name val="Times New Roman"/>
      <family val="1"/>
    </font>
    <font>
      <sz val="14"/>
      <name val="Times New Roman"/>
      <family val="1"/>
    </font>
    <font>
      <b/>
      <sz val="11"/>
      <name val="Times New Roman"/>
      <family val="1"/>
    </font>
    <font>
      <i/>
      <sz val="11"/>
      <color indexed="10"/>
      <name val="Times New Roman"/>
      <family val="1"/>
    </font>
    <font>
      <i/>
      <sz val="11"/>
      <name val="Times New Roman"/>
      <family val="1"/>
    </font>
    <font>
      <i/>
      <sz val="10"/>
      <name val="Times New Roman"/>
      <family val="1"/>
    </font>
    <font>
      <b/>
      <sz val="8"/>
      <name val="Times New Roman"/>
      <family val="1"/>
    </font>
    <font>
      <sz val="12"/>
      <color indexed="10"/>
      <name val="Times New Roman"/>
      <family val="1"/>
    </font>
    <font>
      <sz val="10"/>
      <color indexed="8"/>
      <name val="Times New Roman"/>
      <family val="1"/>
    </font>
    <font>
      <b/>
      <sz val="10"/>
      <color indexed="8"/>
      <name val="Times New Roman"/>
      <family val="1"/>
    </font>
    <font>
      <sz val="11"/>
      <color indexed="8"/>
      <name val="Times New Roman"/>
      <family val="1"/>
    </font>
    <font>
      <sz val="8.5"/>
      <name val="Times New Roman"/>
      <family val="1"/>
    </font>
    <font>
      <sz val="13"/>
      <name val=".VnTime"/>
      <family val="2"/>
    </font>
    <font>
      <sz val="12"/>
      <name val=".VnTime"/>
      <family val="2"/>
    </font>
    <font>
      <b/>
      <sz val="13"/>
      <color indexed="9"/>
      <name val="Times New Roman"/>
      <family val="1"/>
    </font>
    <font>
      <sz val="13"/>
      <color indexed="9"/>
      <name val="Times New Roman"/>
      <family val="1"/>
    </font>
    <font>
      <b/>
      <sz val="12"/>
      <color indexed="9"/>
      <name val="Times New Roman"/>
      <family val="1"/>
    </font>
    <font>
      <i/>
      <sz val="9"/>
      <name val="Times New Roman"/>
      <family val="1"/>
    </font>
    <font>
      <b/>
      <sz val="14"/>
      <color indexed="8"/>
      <name val="Times New Roman"/>
      <family val="1"/>
    </font>
    <font>
      <sz val="14"/>
      <color indexed="8"/>
      <name val="Times New Roman"/>
      <family val="1"/>
    </font>
    <font>
      <b/>
      <sz val="12"/>
      <color indexed="8"/>
      <name val="Times New Roman"/>
      <family val="1"/>
    </font>
    <font>
      <b/>
      <sz val="11"/>
      <color indexed="8"/>
      <name val="Times New Roman"/>
      <family val="1"/>
    </font>
    <font>
      <sz val="12"/>
      <color indexed="8"/>
      <name val="Times New Roman"/>
      <family val="1"/>
    </font>
    <font>
      <i/>
      <sz val="12"/>
      <color indexed="8"/>
      <name val="Times New Roman"/>
      <family val="1"/>
    </font>
    <font>
      <sz val="10"/>
      <color indexed="8"/>
      <name val="Arial"/>
      <family val="2"/>
    </font>
    <font>
      <b/>
      <sz val="13"/>
      <color indexed="8"/>
      <name val="Times New Roman"/>
      <family val="1"/>
    </font>
    <font>
      <sz val="13"/>
      <color indexed="8"/>
      <name val="Times New Roman"/>
      <family val="1"/>
    </font>
    <font>
      <sz val="11"/>
      <color indexed="9"/>
      <name val="Times New Roman"/>
      <family val="1"/>
    </font>
    <font>
      <i/>
      <sz val="11"/>
      <color indexed="8"/>
      <name val="Times New Roman"/>
      <family val="1"/>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9"/>
      <color indexed="8"/>
      <name val="Times New Roman"/>
      <family val="1"/>
    </font>
    <font>
      <b/>
      <sz val="9"/>
      <color indexed="8"/>
      <name val="Times New Roman"/>
      <family val="1"/>
    </font>
    <font>
      <sz val="11"/>
      <color indexed="10"/>
      <name val="Times New Roman"/>
      <family val="1"/>
    </font>
    <font>
      <sz val="10"/>
      <color indexed="10"/>
      <name val="Times New Roman"/>
      <family val="1"/>
    </font>
    <font>
      <sz val="9"/>
      <color indexed="10"/>
      <name val="Times New Roman"/>
      <family val="1"/>
    </font>
    <font>
      <b/>
      <sz val="9"/>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rgb="FF000000"/>
      <name val="Times New Roman"/>
      <family val="1"/>
    </font>
    <font>
      <sz val="12"/>
      <color rgb="FFFF0000"/>
      <name val="Times New Roman"/>
      <family val="1"/>
    </font>
    <font>
      <sz val="10"/>
      <color rgb="FF000000"/>
      <name val="Times New Roman"/>
      <family val="1"/>
    </font>
    <font>
      <b/>
      <sz val="9"/>
      <color rgb="FF000000"/>
      <name val="Times New Roman"/>
      <family val="1"/>
    </font>
    <font>
      <b/>
      <sz val="10"/>
      <color rgb="FF000000"/>
      <name val="Times New Roman"/>
      <family val="1"/>
    </font>
    <font>
      <sz val="11"/>
      <color rgb="FFFF0000"/>
      <name val="Times New Roman"/>
      <family val="1"/>
    </font>
    <font>
      <sz val="10"/>
      <color rgb="FFFF0000"/>
      <name val="Times New Roman"/>
      <family val="1"/>
    </font>
    <font>
      <sz val="12"/>
      <color theme="0"/>
      <name val="Times New Roman"/>
      <family val="1"/>
    </font>
    <font>
      <sz val="9"/>
      <color rgb="FFFF0000"/>
      <name val="Times New Roman"/>
      <family val="1"/>
    </font>
    <font>
      <b/>
      <sz val="9"/>
      <color rgb="FFFF0000"/>
      <name val="Times New Roman"/>
      <family val="1"/>
    </font>
    <font>
      <sz val="11"/>
      <color theme="1"/>
      <name val="Times New Roman"/>
      <family val="1"/>
    </font>
    <font>
      <b/>
      <sz val="11"/>
      <color theme="1"/>
      <name val="Times New Roman"/>
      <family val="1"/>
    </font>
    <font>
      <b/>
      <sz val="9"/>
      <color theme="1"/>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FFFFFF"/>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
      <patternFill patternType="solid">
        <fgColor theme="3" tint="0.39998000860214233"/>
        <bgColor indexed="64"/>
      </patternFill>
    </fill>
    <fill>
      <patternFill patternType="solid">
        <fgColor indexed="22"/>
        <bgColor indexed="64"/>
      </patternFill>
    </fill>
    <fill>
      <patternFill patternType="solid">
        <fgColor indexed="13"/>
        <bgColor indexed="64"/>
      </patternFill>
    </fill>
    <fill>
      <patternFill patternType="solid">
        <fgColor theme="0" tint="-0.24997000396251678"/>
        <bgColor indexed="64"/>
      </patternFill>
    </fill>
    <fill>
      <patternFill patternType="solid">
        <fgColor theme="2" tint="-0.24997000396251678"/>
        <bgColor indexed="64"/>
      </patternFill>
    </fill>
    <fill>
      <patternFill patternType="solid">
        <fgColor rgb="FFFF0000"/>
        <bgColor indexed="64"/>
      </patternFill>
    </fill>
    <fill>
      <patternFill patternType="solid">
        <fgColor theme="3" tint="0.5999900102615356"/>
        <bgColor indexed="64"/>
      </patternFill>
    </fill>
    <fill>
      <patternFill patternType="solid">
        <fgColor rgb="FF92D050"/>
        <bgColor indexed="64"/>
      </patternFill>
    </fill>
    <fill>
      <patternFill patternType="solid">
        <fgColor rgb="FF00B0F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top style="thin"/>
      <bottom/>
    </border>
    <border>
      <left style="thin"/>
      <right/>
      <top style="thin"/>
      <bottom style="thin"/>
    </border>
    <border>
      <left style="thin"/>
      <right style="thin"/>
      <top/>
      <bottom style="thin"/>
    </border>
    <border>
      <left style="thin"/>
      <right style="thin"/>
      <top style="thin"/>
      <bottom/>
    </border>
    <border>
      <left style="thin"/>
      <right/>
      <top/>
      <bottom style="thin"/>
    </border>
    <border>
      <left/>
      <right style="thin"/>
      <top/>
      <bottom style="thin"/>
    </border>
    <border>
      <left/>
      <right style="thin"/>
      <top style="thin"/>
      <bottom style="thin"/>
    </border>
    <border>
      <left style="thin"/>
      <right style="thin"/>
      <top/>
      <bottom/>
    </border>
    <border>
      <left/>
      <right/>
      <top style="thin"/>
      <bottom style="thin"/>
    </border>
    <border>
      <left/>
      <right style="thin"/>
      <top style="thin"/>
      <bottom/>
    </border>
    <border>
      <left/>
      <right style="thin"/>
      <top/>
      <bottom/>
    </border>
    <border>
      <left style="thin"/>
      <right/>
      <top style="thin"/>
      <bottom/>
    </border>
    <border>
      <left style="thin"/>
      <right/>
      <top/>
      <bottom/>
    </border>
  </borders>
  <cellStyleXfs count="65">
    <xf numFmtId="0" fontId="0" fillId="0" borderId="0">
      <alignment/>
      <protection/>
    </xf>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67" fillId="0" borderId="0" applyFont="0" applyFill="0" applyBorder="0" applyAlignment="0" applyProtection="0"/>
    <xf numFmtId="43" fontId="0" fillId="0" borderId="0" applyFont="0" applyFill="0" applyBorder="0" applyAlignment="0" applyProtection="0"/>
    <xf numFmtId="44" fontId="67" fillId="0" borderId="0" applyFont="0" applyFill="0" applyBorder="0" applyAlignment="0" applyProtection="0"/>
    <xf numFmtId="42" fontId="67" fillId="0" borderId="0" applyFon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67" fillId="0" borderId="0">
      <alignment/>
      <protection/>
    </xf>
    <xf numFmtId="0" fontId="1" fillId="0" borderId="0">
      <alignment/>
      <protection/>
    </xf>
    <xf numFmtId="0" fontId="67"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773">
    <xf numFmtId="0" fontId="0" fillId="0" borderId="0" xfId="0" applyAlignment="1">
      <alignment/>
    </xf>
    <xf numFmtId="49" fontId="0" fillId="33" borderId="0" xfId="0" applyNumberFormat="1" applyFont="1" applyFill="1" applyAlignment="1">
      <alignment/>
    </xf>
    <xf numFmtId="49" fontId="0" fillId="0" borderId="0" xfId="0" applyNumberFormat="1" applyFont="1" applyFill="1" applyAlignment="1">
      <alignment/>
    </xf>
    <xf numFmtId="49" fontId="3" fillId="0" borderId="0" xfId="0" applyNumberFormat="1" applyFont="1" applyFill="1" applyAlignment="1">
      <alignment wrapText="1"/>
    </xf>
    <xf numFmtId="49" fontId="3" fillId="0" borderId="0" xfId="0" applyNumberFormat="1" applyFont="1" applyFill="1" applyAlignment="1">
      <alignment/>
    </xf>
    <xf numFmtId="49" fontId="0" fillId="0" borderId="0" xfId="0" applyNumberFormat="1" applyFont="1" applyFill="1" applyAlignment="1">
      <alignment/>
    </xf>
    <xf numFmtId="0" fontId="4" fillId="33" borderId="10" xfId="0" applyNumberFormat="1" applyFont="1" applyFill="1" applyBorder="1" applyAlignment="1">
      <alignment/>
    </xf>
    <xf numFmtId="1" fontId="4" fillId="33" borderId="0" xfId="0" applyNumberFormat="1" applyFont="1" applyFill="1" applyAlignment="1">
      <alignment/>
    </xf>
    <xf numFmtId="49" fontId="0" fillId="0" borderId="0" xfId="0" applyNumberFormat="1" applyFont="1" applyFill="1" applyAlignment="1">
      <alignment horizontal="center"/>
    </xf>
    <xf numFmtId="49" fontId="0" fillId="33" borderId="0" xfId="0" applyNumberFormat="1" applyFont="1" applyFill="1" applyAlignment="1">
      <alignment horizontal="center" vertical="center"/>
    </xf>
    <xf numFmtId="49" fontId="0" fillId="33" borderId="0" xfId="0" applyNumberFormat="1" applyFont="1" applyFill="1" applyBorder="1" applyAlignment="1">
      <alignment horizontal="center" vertical="center"/>
    </xf>
    <xf numFmtId="49" fontId="7" fillId="33" borderId="11" xfId="0" applyNumberFormat="1" applyFont="1" applyFill="1" applyBorder="1" applyAlignment="1" applyProtection="1">
      <alignment horizontal="center" vertical="center" wrapText="1"/>
      <protection/>
    </xf>
    <xf numFmtId="172" fontId="7" fillId="34" borderId="11" xfId="42" applyNumberFormat="1" applyFont="1" applyFill="1" applyBorder="1" applyAlignment="1" applyProtection="1">
      <alignment horizontal="center" vertical="center"/>
      <protection/>
    </xf>
    <xf numFmtId="10" fontId="7" fillId="34" borderId="11" xfId="61" applyNumberFormat="1" applyFont="1" applyFill="1" applyBorder="1" applyAlignment="1" applyProtection="1">
      <alignment horizontal="center" vertical="center"/>
      <protection locked="0"/>
    </xf>
    <xf numFmtId="49" fontId="0" fillId="33" borderId="0" xfId="0" applyNumberFormat="1" applyFont="1" applyFill="1" applyAlignment="1" applyProtection="1">
      <alignment/>
      <protection locked="0"/>
    </xf>
    <xf numFmtId="173" fontId="84" fillId="35" borderId="11" xfId="0" applyNumberFormat="1" applyFont="1" applyFill="1" applyBorder="1" applyAlignment="1">
      <alignment horizontal="center" vertical="center" wrapText="1"/>
    </xf>
    <xf numFmtId="0" fontId="84" fillId="35" borderId="11" xfId="0" applyFont="1" applyFill="1" applyBorder="1" applyAlignment="1">
      <alignment vertical="center" wrapText="1"/>
    </xf>
    <xf numFmtId="172" fontId="84" fillId="35" borderId="11" xfId="42" applyNumberFormat="1" applyFont="1" applyFill="1" applyBorder="1" applyAlignment="1">
      <alignment vertical="center" wrapText="1"/>
    </xf>
    <xf numFmtId="49" fontId="8" fillId="0" borderId="12" xfId="0" applyNumberFormat="1" applyFont="1" applyFill="1" applyBorder="1" applyAlignment="1" applyProtection="1">
      <alignment wrapText="1"/>
      <protection/>
    </xf>
    <xf numFmtId="49" fontId="0" fillId="0" borderId="0" xfId="0" applyNumberFormat="1" applyFont="1" applyFill="1" applyBorder="1" applyAlignment="1" applyProtection="1">
      <alignment/>
      <protection/>
    </xf>
    <xf numFmtId="49" fontId="0" fillId="33" borderId="0" xfId="0" applyNumberFormat="1" applyFont="1" applyFill="1" applyBorder="1" applyAlignment="1">
      <alignment/>
    </xf>
    <xf numFmtId="49" fontId="8" fillId="0" borderId="0" xfId="0" applyNumberFormat="1" applyFont="1" applyFill="1" applyBorder="1" applyAlignment="1" applyProtection="1">
      <alignment wrapText="1"/>
      <protection/>
    </xf>
    <xf numFmtId="49" fontId="0" fillId="0" borderId="0" xfId="0" applyNumberFormat="1" applyFont="1" applyFill="1" applyAlignment="1" applyProtection="1">
      <alignment horizontal="center"/>
      <protection/>
    </xf>
    <xf numFmtId="49" fontId="8" fillId="0" borderId="0" xfId="0" applyNumberFormat="1" applyFont="1" applyFill="1" applyBorder="1" applyAlignment="1" applyProtection="1">
      <alignment/>
      <protection/>
    </xf>
    <xf numFmtId="49" fontId="0" fillId="0" borderId="0" xfId="0" applyNumberFormat="1" applyFont="1" applyFill="1" applyAlignment="1" applyProtection="1">
      <alignment/>
      <protection/>
    </xf>
    <xf numFmtId="49" fontId="85" fillId="0" borderId="0" xfId="0" applyNumberFormat="1" applyFont="1" applyFill="1" applyAlignment="1" applyProtection="1">
      <alignment/>
      <protection/>
    </xf>
    <xf numFmtId="49" fontId="0" fillId="0" borderId="0" xfId="0" applyNumberFormat="1" applyFont="1" applyFill="1" applyAlignment="1" applyProtection="1">
      <alignment/>
      <protection/>
    </xf>
    <xf numFmtId="49" fontId="9" fillId="0" borderId="0" xfId="0" applyNumberFormat="1" applyFont="1" applyFill="1" applyAlignment="1" applyProtection="1">
      <alignment wrapText="1"/>
      <protection/>
    </xf>
    <xf numFmtId="49" fontId="9" fillId="0" borderId="0" xfId="0" applyNumberFormat="1" applyFont="1" applyFill="1" applyAlignment="1" applyProtection="1">
      <alignment horizontal="center" wrapText="1"/>
      <protection/>
    </xf>
    <xf numFmtId="49" fontId="0" fillId="33" borderId="0" xfId="0" applyNumberFormat="1" applyFont="1" applyFill="1" applyAlignment="1">
      <alignment wrapText="1"/>
    </xf>
    <xf numFmtId="49" fontId="0" fillId="33" borderId="0" xfId="0" applyNumberFormat="1" applyFont="1" applyFill="1" applyAlignment="1">
      <alignment horizontal="center"/>
    </xf>
    <xf numFmtId="172" fontId="0" fillId="0" borderId="0" xfId="0" applyNumberFormat="1" applyFont="1" applyFill="1" applyAlignment="1">
      <alignment/>
    </xf>
    <xf numFmtId="49" fontId="4" fillId="33" borderId="0" xfId="0" applyNumberFormat="1" applyFont="1" applyFill="1" applyAlignment="1">
      <alignment/>
    </xf>
    <xf numFmtId="1" fontId="10" fillId="33" borderId="0" xfId="0" applyNumberFormat="1" applyFont="1" applyFill="1" applyAlignment="1">
      <alignment horizontal="center"/>
    </xf>
    <xf numFmtId="49" fontId="4" fillId="33" borderId="0" xfId="0" applyNumberFormat="1" applyFont="1" applyFill="1" applyAlignment="1">
      <alignment horizontal="center"/>
    </xf>
    <xf numFmtId="173" fontId="86" fillId="35" borderId="11" xfId="0" applyNumberFormat="1" applyFont="1" applyFill="1" applyBorder="1" applyAlignment="1">
      <alignment horizontal="center" vertical="center" wrapText="1"/>
    </xf>
    <xf numFmtId="0" fontId="86" fillId="35" borderId="11" xfId="0" applyFont="1" applyFill="1" applyBorder="1" applyAlignment="1">
      <alignment vertical="center" wrapText="1"/>
    </xf>
    <xf numFmtId="49" fontId="7" fillId="36" borderId="11" xfId="0" applyNumberFormat="1" applyFont="1" applyFill="1" applyBorder="1" applyAlignment="1" applyProtection="1">
      <alignment horizontal="center" vertical="center" wrapText="1"/>
      <protection/>
    </xf>
    <xf numFmtId="0" fontId="0" fillId="33" borderId="0" xfId="0" applyNumberFormat="1" applyFont="1" applyFill="1" applyAlignment="1">
      <alignment/>
    </xf>
    <xf numFmtId="0" fontId="0" fillId="33" borderId="0" xfId="0" applyNumberFormat="1" applyFont="1" applyFill="1" applyAlignment="1">
      <alignment horizontal="center" vertical="center"/>
    </xf>
    <xf numFmtId="0" fontId="0" fillId="33" borderId="0" xfId="0" applyNumberFormat="1" applyFont="1" applyFill="1" applyBorder="1" applyAlignment="1">
      <alignment horizontal="center" vertical="center"/>
    </xf>
    <xf numFmtId="0" fontId="0" fillId="33" borderId="0" xfId="0" applyNumberFormat="1" applyFont="1" applyFill="1" applyAlignment="1" applyProtection="1">
      <alignment/>
      <protection locked="0"/>
    </xf>
    <xf numFmtId="0" fontId="0" fillId="33" borderId="0" xfId="61" applyNumberFormat="1" applyFont="1" applyFill="1" applyAlignment="1">
      <alignment horizontal="center" vertical="center"/>
    </xf>
    <xf numFmtId="49" fontId="7" fillId="0" borderId="11" xfId="0" applyNumberFormat="1" applyFont="1" applyFill="1" applyBorder="1" applyAlignment="1" applyProtection="1">
      <alignment horizontal="center" vertical="center" wrapText="1"/>
      <protection/>
    </xf>
    <xf numFmtId="172" fontId="87" fillId="35" borderId="11" xfId="42" applyNumberFormat="1" applyFont="1" applyFill="1" applyBorder="1" applyAlignment="1">
      <alignment vertical="center" wrapText="1"/>
    </xf>
    <xf numFmtId="172" fontId="7" fillId="37" borderId="11" xfId="42" applyNumberFormat="1" applyFont="1" applyFill="1" applyBorder="1" applyAlignment="1" applyProtection="1">
      <alignment horizontal="center" vertical="center"/>
      <protection/>
    </xf>
    <xf numFmtId="1" fontId="87" fillId="37" borderId="11" xfId="0" applyNumberFormat="1" applyFont="1" applyFill="1" applyBorder="1" applyAlignment="1">
      <alignment vertical="center" wrapText="1"/>
    </xf>
    <xf numFmtId="172" fontId="86" fillId="35" borderId="11" xfId="42" applyNumberFormat="1" applyFont="1" applyFill="1" applyBorder="1" applyAlignment="1">
      <alignment vertical="center" wrapText="1"/>
    </xf>
    <xf numFmtId="172" fontId="12" fillId="34" borderId="11" xfId="42" applyNumberFormat="1" applyFont="1" applyFill="1" applyBorder="1" applyAlignment="1" applyProtection="1">
      <alignment horizontal="center" vertical="center" wrapText="1"/>
      <protection/>
    </xf>
    <xf numFmtId="172" fontId="86" fillId="0" borderId="11" xfId="42" applyNumberFormat="1" applyFont="1" applyFill="1" applyBorder="1" applyAlignment="1">
      <alignment vertical="center" wrapText="1"/>
    </xf>
    <xf numFmtId="10" fontId="12" fillId="34" borderId="11" xfId="61" applyNumberFormat="1" applyFont="1" applyFill="1" applyBorder="1" applyAlignment="1" applyProtection="1">
      <alignment horizontal="center" vertical="center" wrapText="1"/>
      <protection locked="0"/>
    </xf>
    <xf numFmtId="1" fontId="88" fillId="38" borderId="11" xfId="0" applyNumberFormat="1" applyFont="1" applyFill="1" applyBorder="1" applyAlignment="1">
      <alignment horizontal="center" vertical="center" wrapText="1"/>
    </xf>
    <xf numFmtId="0" fontId="88" fillId="38" borderId="11" xfId="0" applyFont="1" applyFill="1" applyBorder="1" applyAlignment="1">
      <alignment vertical="center" wrapText="1"/>
    </xf>
    <xf numFmtId="172" fontId="86" fillId="38" borderId="11" xfId="42" applyNumberFormat="1" applyFont="1" applyFill="1" applyBorder="1" applyAlignment="1">
      <alignment vertical="center" wrapText="1"/>
    </xf>
    <xf numFmtId="10" fontId="12" fillId="38" borderId="11" xfId="61" applyNumberFormat="1" applyFont="1" applyFill="1" applyBorder="1" applyAlignment="1" applyProtection="1">
      <alignment horizontal="center" vertical="center" wrapText="1"/>
      <protection locked="0"/>
    </xf>
    <xf numFmtId="49" fontId="0" fillId="38" borderId="0" xfId="0" applyNumberFormat="1" applyFont="1" applyFill="1" applyAlignment="1" applyProtection="1">
      <alignment/>
      <protection locked="0"/>
    </xf>
    <xf numFmtId="0" fontId="88" fillId="38" borderId="11" xfId="0" applyFont="1" applyFill="1" applyBorder="1" applyAlignment="1">
      <alignment horizontal="center" vertical="center" wrapText="1"/>
    </xf>
    <xf numFmtId="0" fontId="87" fillId="38" borderId="11" xfId="0" applyFont="1" applyFill="1" applyBorder="1" applyAlignment="1">
      <alignment horizontal="center" vertical="center" wrapText="1"/>
    </xf>
    <xf numFmtId="0" fontId="87" fillId="38" borderId="11" xfId="0" applyFont="1" applyFill="1" applyBorder="1" applyAlignment="1">
      <alignment vertical="center" wrapText="1"/>
    </xf>
    <xf numFmtId="172" fontId="7" fillId="38" borderId="11" xfId="42" applyNumberFormat="1" applyFont="1" applyFill="1" applyBorder="1" applyAlignment="1" applyProtection="1">
      <alignment horizontal="center" vertical="center"/>
      <protection/>
    </xf>
    <xf numFmtId="1" fontId="87" fillId="38" borderId="11" xfId="0" applyNumberFormat="1" applyFont="1" applyFill="1" applyBorder="1" applyAlignment="1">
      <alignment vertical="center" wrapText="1"/>
    </xf>
    <xf numFmtId="172" fontId="87" fillId="38" borderId="11" xfId="42" applyNumberFormat="1" applyFont="1" applyFill="1" applyBorder="1" applyAlignment="1">
      <alignment vertical="center" wrapText="1"/>
    </xf>
    <xf numFmtId="172" fontId="84" fillId="38" borderId="11" xfId="42" applyNumberFormat="1" applyFont="1" applyFill="1" applyBorder="1" applyAlignment="1">
      <alignment vertical="center" wrapText="1"/>
    </xf>
    <xf numFmtId="10" fontId="7" fillId="38" borderId="11" xfId="61" applyNumberFormat="1" applyFont="1" applyFill="1" applyBorder="1" applyAlignment="1" applyProtection="1">
      <alignment horizontal="center" vertical="center"/>
      <protection locked="0"/>
    </xf>
    <xf numFmtId="1" fontId="87" fillId="38" borderId="11" xfId="0" applyNumberFormat="1" applyFont="1" applyFill="1" applyBorder="1" applyAlignment="1">
      <alignment horizontal="center" vertical="center" wrapText="1"/>
    </xf>
    <xf numFmtId="49" fontId="7" fillId="5" borderId="11" xfId="0" applyNumberFormat="1" applyFont="1" applyFill="1" applyBorder="1" applyAlignment="1" applyProtection="1">
      <alignment horizontal="center" vertical="center" wrapText="1"/>
      <protection/>
    </xf>
    <xf numFmtId="172" fontId="7" fillId="5" borderId="11" xfId="42" applyNumberFormat="1" applyFont="1" applyFill="1" applyBorder="1" applyAlignment="1" applyProtection="1">
      <alignment horizontal="center" vertical="center"/>
      <protection/>
    </xf>
    <xf numFmtId="49" fontId="85" fillId="5" borderId="0" xfId="0" applyNumberFormat="1" applyFont="1" applyFill="1" applyAlignment="1" applyProtection="1">
      <alignment/>
      <protection/>
    </xf>
    <xf numFmtId="49" fontId="9" fillId="5" borderId="0" xfId="0" applyNumberFormat="1" applyFont="1" applyFill="1" applyAlignment="1" applyProtection="1">
      <alignment horizontal="center" wrapText="1"/>
      <protection/>
    </xf>
    <xf numFmtId="49" fontId="0" fillId="5" borderId="0" xfId="0" applyNumberFormat="1" applyFont="1" applyFill="1" applyAlignment="1">
      <alignment horizontal="center"/>
    </xf>
    <xf numFmtId="49" fontId="0" fillId="5" borderId="0" xfId="0" applyNumberFormat="1" applyFont="1" applyFill="1" applyAlignment="1">
      <alignment/>
    </xf>
    <xf numFmtId="1" fontId="87" fillId="5" borderId="11" xfId="0" applyNumberFormat="1" applyFont="1" applyFill="1" applyBorder="1" applyAlignment="1">
      <alignment vertical="center" wrapText="1"/>
    </xf>
    <xf numFmtId="49" fontId="8" fillId="5" borderId="0" xfId="0" applyNumberFormat="1" applyFont="1" applyFill="1" applyBorder="1" applyAlignment="1" applyProtection="1">
      <alignment/>
      <protection/>
    </xf>
    <xf numFmtId="49" fontId="9" fillId="5" borderId="0" xfId="0" applyNumberFormat="1" applyFont="1" applyFill="1" applyAlignment="1" applyProtection="1">
      <alignment wrapText="1"/>
      <protection/>
    </xf>
    <xf numFmtId="172" fontId="0" fillId="33" borderId="0" xfId="42" applyNumberFormat="1" applyFont="1" applyFill="1" applyAlignment="1">
      <alignment/>
    </xf>
    <xf numFmtId="172" fontId="0" fillId="33" borderId="0" xfId="42" applyNumberFormat="1" applyFont="1" applyFill="1" applyAlignment="1">
      <alignment horizontal="center" vertical="center"/>
    </xf>
    <xf numFmtId="172" fontId="0" fillId="33" borderId="0" xfId="42" applyNumberFormat="1" applyFont="1" applyFill="1" applyBorder="1" applyAlignment="1">
      <alignment horizontal="center" vertical="center"/>
    </xf>
    <xf numFmtId="172" fontId="0" fillId="38" borderId="0" xfId="42" applyNumberFormat="1" applyFont="1" applyFill="1" applyAlignment="1" applyProtection="1">
      <alignment/>
      <protection locked="0"/>
    </xf>
    <xf numFmtId="0" fontId="0" fillId="33" borderId="0" xfId="0" applyNumberFormat="1" applyFont="1" applyFill="1" applyBorder="1" applyAlignment="1">
      <alignment/>
    </xf>
    <xf numFmtId="172" fontId="0" fillId="38" borderId="0" xfId="0" applyNumberFormat="1" applyFont="1" applyFill="1" applyAlignment="1" applyProtection="1">
      <alignment/>
      <protection locked="0"/>
    </xf>
    <xf numFmtId="172" fontId="0" fillId="33" borderId="0" xfId="0" applyNumberFormat="1" applyFont="1" applyFill="1" applyAlignment="1" applyProtection="1">
      <alignment/>
      <protection locked="0"/>
    </xf>
    <xf numFmtId="172" fontId="0" fillId="0" borderId="0" xfId="42" applyNumberFormat="1" applyFont="1" applyFill="1" applyAlignment="1">
      <alignment horizontal="center"/>
    </xf>
    <xf numFmtId="172" fontId="7" fillId="0" borderId="11" xfId="42" applyNumberFormat="1" applyFont="1" applyFill="1" applyBorder="1" applyAlignment="1" applyProtection="1">
      <alignment horizontal="center" vertical="center" wrapText="1"/>
      <protection/>
    </xf>
    <xf numFmtId="172" fontId="7" fillId="33" borderId="11" xfId="42" applyNumberFormat="1" applyFont="1" applyFill="1" applyBorder="1" applyAlignment="1" applyProtection="1">
      <alignment horizontal="center" vertical="center" wrapText="1"/>
      <protection/>
    </xf>
    <xf numFmtId="172" fontId="0" fillId="0" borderId="0" xfId="42" applyNumberFormat="1" applyFont="1" applyFill="1" applyAlignment="1" applyProtection="1">
      <alignment horizontal="center"/>
      <protection/>
    </xf>
    <xf numFmtId="172" fontId="0" fillId="0" borderId="0" xfId="42" applyNumberFormat="1" applyFont="1" applyFill="1" applyAlignment="1" applyProtection="1">
      <alignment/>
      <protection/>
    </xf>
    <xf numFmtId="172" fontId="9" fillId="0" borderId="0" xfId="42" applyNumberFormat="1" applyFont="1" applyFill="1" applyAlignment="1" applyProtection="1">
      <alignment horizontal="center" wrapText="1"/>
      <protection/>
    </xf>
    <xf numFmtId="172" fontId="0" fillId="33" borderId="0" xfId="42" applyNumberFormat="1" applyFont="1" applyFill="1" applyAlignment="1">
      <alignment horizontal="center"/>
    </xf>
    <xf numFmtId="0" fontId="0" fillId="38" borderId="0" xfId="0" applyNumberFormat="1" applyFont="1" applyFill="1" applyAlignment="1" applyProtection="1">
      <alignment/>
      <protection locked="0"/>
    </xf>
    <xf numFmtId="172" fontId="4" fillId="33" borderId="10" xfId="42" applyNumberFormat="1" applyFont="1" applyFill="1" applyBorder="1" applyAlignment="1">
      <alignment/>
    </xf>
    <xf numFmtId="172" fontId="4" fillId="33" borderId="0" xfId="42" applyNumberFormat="1" applyFont="1" applyFill="1" applyAlignment="1">
      <alignment/>
    </xf>
    <xf numFmtId="172" fontId="6" fillId="36" borderId="11" xfId="42" applyNumberFormat="1" applyFont="1" applyFill="1" applyBorder="1" applyAlignment="1" applyProtection="1">
      <alignment horizontal="center" vertical="center" wrapText="1"/>
      <protection/>
    </xf>
    <xf numFmtId="172" fontId="0" fillId="0" borderId="0" xfId="42" applyNumberFormat="1" applyFont="1" applyFill="1" applyBorder="1" applyAlignment="1" applyProtection="1">
      <alignment/>
      <protection/>
    </xf>
    <xf numFmtId="172" fontId="9" fillId="0" borderId="0" xfId="42" applyNumberFormat="1" applyFont="1" applyFill="1" applyAlignment="1" applyProtection="1">
      <alignment wrapText="1"/>
      <protection/>
    </xf>
    <xf numFmtId="172" fontId="12" fillId="39" borderId="11" xfId="42" applyNumberFormat="1" applyFont="1" applyFill="1" applyBorder="1" applyAlignment="1" applyProtection="1">
      <alignment horizontal="center" vertical="center"/>
      <protection locked="0"/>
    </xf>
    <xf numFmtId="49" fontId="6" fillId="36" borderId="11" xfId="0" applyNumberFormat="1" applyFont="1" applyFill="1" applyBorder="1" applyAlignment="1" applyProtection="1">
      <alignment horizontal="center" vertical="center" wrapText="1"/>
      <protection/>
    </xf>
    <xf numFmtId="172" fontId="7" fillId="20" borderId="11" xfId="42" applyNumberFormat="1" applyFont="1" applyFill="1" applyBorder="1" applyAlignment="1" applyProtection="1">
      <alignment horizontal="center" vertical="center"/>
      <protection locked="0"/>
    </xf>
    <xf numFmtId="49" fontId="0" fillId="0" borderId="0" xfId="0" applyNumberFormat="1" applyFont="1" applyFill="1" applyAlignment="1" applyProtection="1">
      <alignment/>
      <protection locked="0"/>
    </xf>
    <xf numFmtId="49" fontId="3" fillId="0" borderId="0" xfId="0" applyNumberFormat="1" applyFont="1" applyFill="1" applyAlignment="1" applyProtection="1">
      <alignment/>
      <protection locked="0"/>
    </xf>
    <xf numFmtId="49" fontId="85" fillId="20" borderId="0" xfId="0" applyNumberFormat="1" applyFont="1" applyFill="1" applyAlignment="1" applyProtection="1">
      <alignment/>
      <protection locked="0"/>
    </xf>
    <xf numFmtId="49" fontId="0" fillId="0" borderId="0" xfId="0" applyNumberFormat="1" applyFont="1" applyFill="1" applyAlignment="1" applyProtection="1">
      <alignment/>
      <protection locked="0"/>
    </xf>
    <xf numFmtId="49" fontId="4" fillId="33" borderId="0" xfId="0" applyNumberFormat="1" applyFont="1" applyFill="1" applyAlignment="1" applyProtection="1">
      <alignment/>
      <protection locked="0"/>
    </xf>
    <xf numFmtId="1" fontId="10" fillId="33" borderId="0" xfId="0" applyNumberFormat="1" applyFont="1" applyFill="1" applyAlignment="1" applyProtection="1">
      <alignment horizontal="center"/>
      <protection locked="0"/>
    </xf>
    <xf numFmtId="1" fontId="4" fillId="33" borderId="0" xfId="0" applyNumberFormat="1" applyFont="1" applyFill="1" applyAlignment="1" applyProtection="1">
      <alignment/>
      <protection locked="0"/>
    </xf>
    <xf numFmtId="49" fontId="0" fillId="0" borderId="0" xfId="0" applyNumberFormat="1" applyFont="1" applyFill="1" applyAlignment="1" applyProtection="1">
      <alignment horizontal="center"/>
      <protection locked="0"/>
    </xf>
    <xf numFmtId="49" fontId="6" fillId="33" borderId="11" xfId="0" applyNumberFormat="1" applyFont="1" applyFill="1" applyBorder="1" applyAlignment="1" applyProtection="1">
      <alignment horizontal="center" vertical="center" wrapText="1"/>
      <protection locked="0"/>
    </xf>
    <xf numFmtId="49" fontId="0" fillId="33" borderId="0" xfId="0" applyNumberFormat="1" applyFont="1" applyFill="1" applyAlignment="1" applyProtection="1">
      <alignment horizontal="center" vertical="center"/>
      <protection locked="0"/>
    </xf>
    <xf numFmtId="49" fontId="0" fillId="33" borderId="0" xfId="0" applyNumberFormat="1" applyFont="1" applyFill="1" applyBorder="1" applyAlignment="1" applyProtection="1">
      <alignment horizontal="center" vertical="center"/>
      <protection locked="0"/>
    </xf>
    <xf numFmtId="49" fontId="7" fillId="33" borderId="11" xfId="0" applyNumberFormat="1" applyFont="1" applyFill="1" applyBorder="1" applyAlignment="1" applyProtection="1">
      <alignment horizontal="center" vertical="center" wrapText="1"/>
      <protection locked="0"/>
    </xf>
    <xf numFmtId="172" fontId="7" fillId="20" borderId="11" xfId="42" applyNumberFormat="1" applyFont="1" applyFill="1" applyBorder="1" applyAlignment="1" applyProtection="1">
      <alignment horizontal="center" vertical="center"/>
      <protection/>
    </xf>
    <xf numFmtId="49" fontId="6" fillId="34" borderId="11" xfId="0" applyNumberFormat="1" applyFont="1" applyFill="1" applyBorder="1" applyAlignment="1" applyProtection="1">
      <alignment horizontal="center" vertical="center" wrapText="1"/>
      <protection locked="0"/>
    </xf>
    <xf numFmtId="49" fontId="6" fillId="34" borderId="13" xfId="0" applyNumberFormat="1" applyFont="1" applyFill="1" applyBorder="1" applyAlignment="1" applyProtection="1">
      <alignment horizontal="left" vertical="center" wrapText="1"/>
      <protection locked="0"/>
    </xf>
    <xf numFmtId="49" fontId="7" fillId="33" borderId="11" xfId="0" applyNumberFormat="1" applyFont="1" applyFill="1" applyBorder="1" applyAlignment="1" applyProtection="1">
      <alignment horizontal="center" vertical="center"/>
      <protection locked="0"/>
    </xf>
    <xf numFmtId="49" fontId="7" fillId="33" borderId="13" xfId="0" applyNumberFormat="1" applyFont="1" applyFill="1" applyBorder="1" applyAlignment="1" applyProtection="1">
      <alignment vertical="center"/>
      <protection locked="0"/>
    </xf>
    <xf numFmtId="172" fontId="7" fillId="33" borderId="11" xfId="42" applyNumberFormat="1" applyFont="1" applyFill="1" applyBorder="1" applyAlignment="1" applyProtection="1">
      <alignment horizontal="center" vertical="center"/>
      <protection locked="0"/>
    </xf>
    <xf numFmtId="49" fontId="7" fillId="33" borderId="0" xfId="0" applyNumberFormat="1" applyFont="1" applyFill="1" applyAlignment="1" applyProtection="1">
      <alignment/>
      <protection locked="0"/>
    </xf>
    <xf numFmtId="49" fontId="7" fillId="33" borderId="11" xfId="0" applyNumberFormat="1" applyFont="1" applyFill="1" applyBorder="1" applyAlignment="1" applyProtection="1">
      <alignment/>
      <protection locked="0"/>
    </xf>
    <xf numFmtId="49" fontId="7" fillId="33" borderId="13" xfId="0" applyNumberFormat="1" applyFont="1" applyFill="1" applyBorder="1" applyAlignment="1" applyProtection="1">
      <alignment vertical="center" wrapText="1"/>
      <protection locked="0"/>
    </xf>
    <xf numFmtId="49" fontId="8" fillId="0" borderId="12" xfId="0" applyNumberFormat="1" applyFont="1" applyFill="1" applyBorder="1" applyAlignment="1" applyProtection="1">
      <alignment wrapText="1"/>
      <protection locked="0"/>
    </xf>
    <xf numFmtId="49" fontId="0" fillId="0" borderId="0" xfId="0" applyNumberFormat="1" applyFont="1" applyFill="1" applyBorder="1" applyAlignment="1" applyProtection="1">
      <alignment/>
      <protection locked="0"/>
    </xf>
    <xf numFmtId="49" fontId="0" fillId="33" borderId="0" xfId="0" applyNumberFormat="1" applyFont="1" applyFill="1" applyBorder="1" applyAlignment="1" applyProtection="1">
      <alignment/>
      <protection locked="0"/>
    </xf>
    <xf numFmtId="49" fontId="8" fillId="0" borderId="0" xfId="0" applyNumberFormat="1" applyFont="1" applyFill="1" applyBorder="1" applyAlignment="1" applyProtection="1">
      <alignment wrapText="1"/>
      <protection locked="0"/>
    </xf>
    <xf numFmtId="49" fontId="8" fillId="0" borderId="0" xfId="0" applyNumberFormat="1" applyFont="1" applyFill="1" applyBorder="1" applyAlignment="1" applyProtection="1">
      <alignment/>
      <protection locked="0"/>
    </xf>
    <xf numFmtId="49" fontId="9" fillId="0" borderId="0" xfId="0" applyNumberFormat="1" applyFont="1" applyFill="1" applyAlignment="1" applyProtection="1">
      <alignment wrapText="1"/>
      <protection locked="0"/>
    </xf>
    <xf numFmtId="49" fontId="89" fillId="20" borderId="0" xfId="0" applyNumberFormat="1" applyFont="1" applyFill="1" applyAlignment="1" applyProtection="1">
      <alignment wrapText="1"/>
      <protection locked="0"/>
    </xf>
    <xf numFmtId="49" fontId="9" fillId="0" borderId="0" xfId="0" applyNumberFormat="1" applyFont="1" applyFill="1" applyAlignment="1" applyProtection="1">
      <alignment horizontal="center" wrapText="1"/>
      <protection locked="0"/>
    </xf>
    <xf numFmtId="49" fontId="89" fillId="20" borderId="0" xfId="0" applyNumberFormat="1" applyFont="1" applyFill="1" applyAlignment="1" applyProtection="1">
      <alignment horizontal="center" wrapText="1"/>
      <protection locked="0"/>
    </xf>
    <xf numFmtId="49" fontId="0" fillId="33" borderId="0" xfId="0" applyNumberFormat="1" applyFont="1" applyFill="1" applyAlignment="1" applyProtection="1">
      <alignment horizontal="center"/>
      <protection locked="0"/>
    </xf>
    <xf numFmtId="49" fontId="85" fillId="20" borderId="0" xfId="0" applyNumberFormat="1" applyFont="1" applyFill="1" applyAlignment="1" applyProtection="1">
      <alignment horizontal="center"/>
      <protection locked="0"/>
    </xf>
    <xf numFmtId="49" fontId="14" fillId="0" borderId="0" xfId="0" applyNumberFormat="1" applyFont="1" applyAlignment="1">
      <alignment/>
    </xf>
    <xf numFmtId="49" fontId="15" fillId="0" borderId="11" xfId="0" applyNumberFormat="1" applyFont="1" applyBorder="1" applyAlignment="1">
      <alignment horizontal="center" vertical="center" wrapText="1"/>
    </xf>
    <xf numFmtId="49" fontId="16" fillId="0" borderId="0" xfId="0" applyNumberFormat="1" applyFont="1" applyAlignment="1">
      <alignment/>
    </xf>
    <xf numFmtId="49" fontId="17" fillId="0" borderId="11" xfId="0" applyNumberFormat="1" applyFont="1" applyBorder="1" applyAlignment="1">
      <alignment horizontal="center" vertical="center"/>
    </xf>
    <xf numFmtId="49" fontId="17" fillId="0" borderId="11" xfId="0" applyNumberFormat="1" applyFont="1" applyBorder="1" applyAlignment="1">
      <alignment horizontal="justify" vertical="center"/>
    </xf>
    <xf numFmtId="172" fontId="17" fillId="40" borderId="11" xfId="42" applyNumberFormat="1" applyFont="1" applyFill="1" applyBorder="1" applyAlignment="1" applyProtection="1">
      <alignment horizontal="center" vertical="center"/>
      <protection locked="0"/>
    </xf>
    <xf numFmtId="49" fontId="9" fillId="0" borderId="0" xfId="0" applyNumberFormat="1" applyFont="1" applyAlignment="1">
      <alignment/>
    </xf>
    <xf numFmtId="49" fontId="9" fillId="0" borderId="11" xfId="0" applyNumberFormat="1" applyFont="1" applyBorder="1" applyAlignment="1">
      <alignment horizontal="center" vertical="center"/>
    </xf>
    <xf numFmtId="49" fontId="9" fillId="0" borderId="11" xfId="0" applyNumberFormat="1" applyFont="1" applyBorder="1" applyAlignment="1">
      <alignment horizontal="justify" vertical="center"/>
    </xf>
    <xf numFmtId="172" fontId="9" fillId="33" borderId="11" xfId="42" applyNumberFormat="1" applyFont="1" applyFill="1" applyBorder="1" applyAlignment="1" applyProtection="1">
      <alignment horizontal="center" vertical="center"/>
      <protection locked="0"/>
    </xf>
    <xf numFmtId="172" fontId="9" fillId="41" borderId="11" xfId="42" applyNumberFormat="1" applyFont="1" applyFill="1" applyBorder="1" applyAlignment="1" applyProtection="1">
      <alignment horizontal="center" vertical="center"/>
      <protection locked="0"/>
    </xf>
    <xf numFmtId="172" fontId="17" fillId="33" borderId="11" xfId="42" applyNumberFormat="1" applyFont="1" applyFill="1" applyBorder="1" applyAlignment="1" applyProtection="1">
      <alignment horizontal="center" vertical="center"/>
      <protection locked="0"/>
    </xf>
    <xf numFmtId="49" fontId="0" fillId="0" borderId="0" xfId="0" applyNumberFormat="1" applyFont="1" applyAlignment="1">
      <alignment/>
    </xf>
    <xf numFmtId="2" fontId="9" fillId="0" borderId="11" xfId="0" applyNumberFormat="1" applyFont="1" applyBorder="1" applyAlignment="1">
      <alignment horizontal="justify" vertical="center" wrapText="1"/>
    </xf>
    <xf numFmtId="172" fontId="9" fillId="33" borderId="11" xfId="42" applyNumberFormat="1" applyFont="1" applyFill="1" applyBorder="1" applyAlignment="1" applyProtection="1">
      <alignment horizontal="center" vertical="center" wrapText="1"/>
      <protection locked="0"/>
    </xf>
    <xf numFmtId="49" fontId="18" fillId="0" borderId="0" xfId="0" applyNumberFormat="1" applyFont="1" applyAlignment="1">
      <alignment/>
    </xf>
    <xf numFmtId="49" fontId="17" fillId="0" borderId="0" xfId="0" applyNumberFormat="1" applyFont="1" applyAlignment="1">
      <alignment/>
    </xf>
    <xf numFmtId="49" fontId="9" fillId="0" borderId="0" xfId="0" applyNumberFormat="1" applyFont="1" applyAlignment="1">
      <alignment/>
    </xf>
    <xf numFmtId="49" fontId="0" fillId="0" borderId="0" xfId="0" applyNumberFormat="1" applyFont="1" applyAlignment="1">
      <alignment/>
    </xf>
    <xf numFmtId="49" fontId="17" fillId="0" borderId="11" xfId="0" applyNumberFormat="1" applyFont="1" applyBorder="1" applyAlignment="1">
      <alignment horizontal="center" vertical="center"/>
    </xf>
    <xf numFmtId="49" fontId="17" fillId="0" borderId="11" xfId="0" applyNumberFormat="1" applyFont="1" applyBorder="1" applyAlignment="1">
      <alignment horizontal="justify" vertical="center"/>
    </xf>
    <xf numFmtId="49" fontId="9" fillId="0" borderId="11" xfId="0" applyNumberFormat="1" applyFont="1" applyBorder="1" applyAlignment="1">
      <alignment horizontal="center" vertical="center"/>
    </xf>
    <xf numFmtId="49" fontId="9" fillId="0" borderId="11" xfId="0" applyNumberFormat="1" applyFont="1" applyBorder="1" applyAlignment="1">
      <alignment horizontal="justify" vertical="center"/>
    </xf>
    <xf numFmtId="49" fontId="19" fillId="0" borderId="0" xfId="0" applyNumberFormat="1" applyFont="1" applyAlignment="1">
      <alignment/>
    </xf>
    <xf numFmtId="49" fontId="5" fillId="0" borderId="0" xfId="0" applyNumberFormat="1" applyFont="1" applyAlignment="1">
      <alignment/>
    </xf>
    <xf numFmtId="49" fontId="0" fillId="20" borderId="0" xfId="0" applyNumberFormat="1" applyFont="1" applyFill="1" applyAlignment="1">
      <alignment/>
    </xf>
    <xf numFmtId="172" fontId="7" fillId="34" borderId="11" xfId="42" applyNumberFormat="1" applyFont="1" applyFill="1" applyBorder="1" applyAlignment="1" applyProtection="1">
      <alignment horizontal="center" vertical="center"/>
      <protection/>
    </xf>
    <xf numFmtId="172" fontId="7" fillId="20" borderId="11" xfId="42" applyNumberFormat="1" applyFont="1" applyFill="1" applyBorder="1" applyAlignment="1" applyProtection="1">
      <alignment horizontal="center" vertical="center"/>
      <protection/>
    </xf>
    <xf numFmtId="10" fontId="7" fillId="34" borderId="11" xfId="61" applyNumberFormat="1" applyFont="1" applyFill="1" applyBorder="1" applyAlignment="1" applyProtection="1">
      <alignment horizontal="center" vertical="center"/>
      <protection locked="0"/>
    </xf>
    <xf numFmtId="49" fontId="7" fillId="34" borderId="11" xfId="0" applyNumberFormat="1" applyFont="1" applyFill="1" applyBorder="1" applyAlignment="1" applyProtection="1">
      <alignment horizontal="center" vertical="center" wrapText="1"/>
      <protection/>
    </xf>
    <xf numFmtId="49" fontId="7" fillId="34" borderId="13" xfId="0" applyNumberFormat="1" applyFont="1" applyFill="1" applyBorder="1" applyAlignment="1" applyProtection="1">
      <alignment horizontal="left" vertical="center" wrapText="1"/>
      <protection/>
    </xf>
    <xf numFmtId="172" fontId="6" fillId="34" borderId="11" xfId="42" applyNumberFormat="1" applyFont="1" applyFill="1" applyBorder="1" applyAlignment="1" applyProtection="1">
      <alignment horizontal="center" vertical="center"/>
      <protection/>
    </xf>
    <xf numFmtId="172" fontId="6" fillId="20" borderId="11" xfId="42" applyNumberFormat="1" applyFont="1" applyFill="1" applyBorder="1" applyAlignment="1" applyProtection="1">
      <alignment horizontal="center" vertical="center"/>
      <protection/>
    </xf>
    <xf numFmtId="49" fontId="7" fillId="33" borderId="11" xfId="0" applyNumberFormat="1" applyFont="1" applyFill="1" applyBorder="1" applyAlignment="1" applyProtection="1">
      <alignment horizontal="center" vertical="center"/>
      <protection/>
    </xf>
    <xf numFmtId="49" fontId="7" fillId="33" borderId="13" xfId="0" applyNumberFormat="1" applyFont="1" applyFill="1" applyBorder="1" applyAlignment="1" applyProtection="1">
      <alignment vertical="center"/>
      <protection/>
    </xf>
    <xf numFmtId="172" fontId="7" fillId="20" borderId="14" xfId="42" applyNumberFormat="1" applyFont="1" applyFill="1" applyBorder="1" applyAlignment="1" applyProtection="1">
      <alignment vertical="center" wrapText="1"/>
      <protection locked="0"/>
    </xf>
    <xf numFmtId="172" fontId="7" fillId="33" borderId="14" xfId="42" applyNumberFormat="1" applyFont="1" applyFill="1" applyBorder="1" applyAlignment="1" applyProtection="1">
      <alignment vertical="center" wrapText="1"/>
      <protection locked="0"/>
    </xf>
    <xf numFmtId="172" fontId="7" fillId="42" borderId="11" xfId="42" applyNumberFormat="1" applyFont="1" applyFill="1" applyBorder="1" applyAlignment="1" applyProtection="1">
      <alignment horizontal="center" vertical="center"/>
      <protection/>
    </xf>
    <xf numFmtId="49" fontId="7" fillId="33" borderId="0" xfId="0" applyNumberFormat="1" applyFont="1" applyFill="1" applyAlignment="1" applyProtection="1">
      <alignment/>
      <protection/>
    </xf>
    <xf numFmtId="49" fontId="7" fillId="33" borderId="11" xfId="0" applyNumberFormat="1" applyFont="1" applyFill="1" applyBorder="1" applyAlignment="1" applyProtection="1">
      <alignment/>
      <protection/>
    </xf>
    <xf numFmtId="49" fontId="7" fillId="33" borderId="13" xfId="0" applyNumberFormat="1" applyFont="1" applyFill="1" applyBorder="1" applyAlignment="1" applyProtection="1">
      <alignment vertical="center" wrapText="1"/>
      <protection/>
    </xf>
    <xf numFmtId="49" fontId="7" fillId="33" borderId="11" xfId="0" applyNumberFormat="1" applyFont="1" applyFill="1" applyBorder="1" applyAlignment="1" applyProtection="1">
      <alignment horizontal="center" vertical="center"/>
      <protection/>
    </xf>
    <xf numFmtId="49" fontId="7" fillId="33" borderId="13" xfId="0" applyNumberFormat="1" applyFont="1" applyFill="1" applyBorder="1" applyAlignment="1" applyProtection="1">
      <alignment vertical="center"/>
      <protection/>
    </xf>
    <xf numFmtId="49" fontId="7" fillId="33" borderId="0" xfId="0" applyNumberFormat="1" applyFont="1" applyFill="1" applyAlignment="1" applyProtection="1">
      <alignment/>
      <protection/>
    </xf>
    <xf numFmtId="49" fontId="7" fillId="33" borderId="11" xfId="0" applyNumberFormat="1" applyFont="1" applyFill="1" applyBorder="1" applyAlignment="1" applyProtection="1">
      <alignment/>
      <protection/>
    </xf>
    <xf numFmtId="49" fontId="7" fillId="33" borderId="13" xfId="0" applyNumberFormat="1" applyFont="1" applyFill="1" applyBorder="1" applyAlignment="1" applyProtection="1">
      <alignment vertical="center" wrapText="1"/>
      <protection/>
    </xf>
    <xf numFmtId="49" fontId="9" fillId="0" borderId="0" xfId="0" applyNumberFormat="1" applyFont="1" applyFill="1" applyAlignment="1">
      <alignment wrapText="1"/>
    </xf>
    <xf numFmtId="49" fontId="9" fillId="20" borderId="0" xfId="0" applyNumberFormat="1" applyFont="1" applyFill="1" applyAlignment="1">
      <alignment wrapText="1"/>
    </xf>
    <xf numFmtId="49" fontId="9" fillId="0" borderId="0" xfId="0" applyNumberFormat="1" applyFont="1" applyFill="1" applyAlignment="1">
      <alignment horizontal="center" wrapText="1"/>
    </xf>
    <xf numFmtId="49" fontId="9" fillId="20" borderId="0" xfId="0" applyNumberFormat="1" applyFont="1" applyFill="1" applyAlignment="1">
      <alignment horizontal="center" wrapText="1"/>
    </xf>
    <xf numFmtId="49" fontId="0" fillId="20" borderId="0" xfId="0" applyNumberFormat="1" applyFont="1" applyFill="1" applyAlignment="1">
      <alignment horizontal="center"/>
    </xf>
    <xf numFmtId="49" fontId="17" fillId="0" borderId="11" xfId="0" applyNumberFormat="1" applyFont="1" applyBorder="1" applyAlignment="1">
      <alignment horizontal="center" vertical="center" wrapText="1"/>
    </xf>
    <xf numFmtId="0" fontId="0" fillId="33" borderId="0" xfId="0" applyNumberFormat="1" applyFont="1" applyFill="1" applyAlignment="1" applyProtection="1">
      <alignment horizontal="center" vertical="center"/>
      <protection locked="0"/>
    </xf>
    <xf numFmtId="0" fontId="0" fillId="33" borderId="0" xfId="0" applyNumberFormat="1" applyFont="1" applyFill="1" applyBorder="1" applyAlignment="1" applyProtection="1">
      <alignment horizontal="center" vertical="center"/>
      <protection locked="0"/>
    </xf>
    <xf numFmtId="0" fontId="0" fillId="33" borderId="0" xfId="0" applyNumberFormat="1" applyFont="1" applyFill="1" applyBorder="1" applyAlignment="1" applyProtection="1">
      <alignment/>
      <protection locked="0"/>
    </xf>
    <xf numFmtId="172" fontId="0" fillId="33" borderId="0" xfId="0" applyNumberFormat="1" applyFont="1" applyFill="1" applyAlignment="1">
      <alignment/>
    </xf>
    <xf numFmtId="172" fontId="0" fillId="33" borderId="0" xfId="0" applyNumberFormat="1" applyFill="1" applyAlignment="1">
      <alignment/>
    </xf>
    <xf numFmtId="49" fontId="85" fillId="0" borderId="0" xfId="0" applyNumberFormat="1" applyFont="1" applyFill="1" applyAlignment="1" applyProtection="1">
      <alignment/>
      <protection locked="0"/>
    </xf>
    <xf numFmtId="49" fontId="85" fillId="0" borderId="0" xfId="0" applyNumberFormat="1" applyFont="1" applyFill="1" applyAlignment="1" applyProtection="1">
      <alignment/>
      <protection locked="0"/>
    </xf>
    <xf numFmtId="0" fontId="14" fillId="0" borderId="0" xfId="0" applyNumberFormat="1" applyFont="1" applyAlignment="1">
      <alignment/>
    </xf>
    <xf numFmtId="0" fontId="16" fillId="0" borderId="0" xfId="0" applyNumberFormat="1" applyFont="1" applyAlignment="1">
      <alignment/>
    </xf>
    <xf numFmtId="0" fontId="9" fillId="0" borderId="0" xfId="0" applyNumberFormat="1" applyFont="1" applyAlignment="1">
      <alignment/>
    </xf>
    <xf numFmtId="0" fontId="0" fillId="0" borderId="0" xfId="0" applyNumberFormat="1" applyFont="1" applyAlignment="1">
      <alignment/>
    </xf>
    <xf numFmtId="0" fontId="18" fillId="0" borderId="0" xfId="0" applyNumberFormat="1" applyFont="1" applyAlignment="1">
      <alignment/>
    </xf>
    <xf numFmtId="0" fontId="17" fillId="0" borderId="0" xfId="0" applyNumberFormat="1" applyFont="1" applyAlignment="1">
      <alignment/>
    </xf>
    <xf numFmtId="0" fontId="9" fillId="0" borderId="0" xfId="0" applyNumberFormat="1" applyFont="1" applyAlignment="1">
      <alignment/>
    </xf>
    <xf numFmtId="0" fontId="0" fillId="0" borderId="0" xfId="0" applyNumberFormat="1" applyFont="1" applyAlignment="1">
      <alignment/>
    </xf>
    <xf numFmtId="172" fontId="9" fillId="0" borderId="0" xfId="0" applyNumberFormat="1" applyFont="1" applyAlignment="1">
      <alignment/>
    </xf>
    <xf numFmtId="172" fontId="5" fillId="0" borderId="0" xfId="0" applyNumberFormat="1" applyFont="1" applyAlignment="1">
      <alignment/>
    </xf>
    <xf numFmtId="0" fontId="0" fillId="0" borderId="0" xfId="0" applyNumberFormat="1" applyAlignment="1">
      <alignment/>
    </xf>
    <xf numFmtId="172" fontId="17" fillId="33" borderId="11" xfId="42" applyNumberFormat="1" applyFont="1" applyFill="1" applyBorder="1" applyAlignment="1" applyProtection="1">
      <alignment horizontal="right" vertical="center"/>
      <protection locked="0"/>
    </xf>
    <xf numFmtId="172" fontId="9" fillId="33" borderId="11" xfId="42" applyNumberFormat="1" applyFont="1" applyFill="1" applyBorder="1" applyAlignment="1" applyProtection="1">
      <alignment horizontal="right" vertical="center"/>
      <protection locked="0"/>
    </xf>
    <xf numFmtId="0" fontId="0" fillId="0" borderId="0" xfId="0" applyAlignment="1">
      <alignment wrapText="1"/>
    </xf>
    <xf numFmtId="0" fontId="3" fillId="0" borderId="0" xfId="0" applyFont="1" applyAlignment="1">
      <alignment wrapText="1"/>
    </xf>
    <xf numFmtId="0" fontId="7" fillId="0" borderId="11" xfId="0" applyFont="1" applyBorder="1" applyAlignment="1">
      <alignment horizontal="center"/>
    </xf>
    <xf numFmtId="0" fontId="7" fillId="0" borderId="11" xfId="0" applyFont="1" applyBorder="1" applyAlignment="1">
      <alignment horizontal="center" wrapText="1"/>
    </xf>
    <xf numFmtId="0" fontId="6" fillId="0" borderId="11" xfId="0" applyFont="1" applyBorder="1" applyAlignment="1">
      <alignment horizontal="center" wrapText="1"/>
    </xf>
    <xf numFmtId="172" fontId="6" fillId="0" borderId="11" xfId="42" applyNumberFormat="1" applyFont="1" applyBorder="1" applyAlignment="1" applyProtection="1">
      <alignment wrapText="1"/>
      <protection locked="0"/>
    </xf>
    <xf numFmtId="49" fontId="15" fillId="0" borderId="11" xfId="0" applyNumberFormat="1" applyFont="1" applyBorder="1" applyAlignment="1" applyProtection="1">
      <alignment horizontal="center"/>
      <protection locked="0"/>
    </xf>
    <xf numFmtId="49" fontId="15" fillId="33" borderId="11" xfId="0" applyNumberFormat="1" applyFont="1" applyFill="1" applyBorder="1" applyAlignment="1" applyProtection="1">
      <alignment horizontal="left"/>
      <protection locked="0"/>
    </xf>
    <xf numFmtId="172" fontId="7" fillId="0" borderId="11" xfId="42" applyNumberFormat="1" applyFont="1" applyBorder="1" applyAlignment="1" applyProtection="1">
      <alignment wrapText="1"/>
      <protection locked="0"/>
    </xf>
    <xf numFmtId="49" fontId="12" fillId="0" borderId="11" xfId="0" applyNumberFormat="1" applyFont="1" applyBorder="1" applyAlignment="1" applyProtection="1">
      <alignment horizontal="center"/>
      <protection locked="0"/>
    </xf>
    <xf numFmtId="49" fontId="12" fillId="33" borderId="11" xfId="0" applyNumberFormat="1" applyFont="1" applyFill="1" applyBorder="1" applyAlignment="1" applyProtection="1">
      <alignment horizontal="left"/>
      <protection locked="0"/>
    </xf>
    <xf numFmtId="49" fontId="12" fillId="0" borderId="11" xfId="0" applyNumberFormat="1" applyFont="1" applyFill="1" applyBorder="1" applyAlignment="1" applyProtection="1">
      <alignment horizontal="left"/>
      <protection locked="0"/>
    </xf>
    <xf numFmtId="49" fontId="6" fillId="0" borderId="12" xfId="0" applyNumberFormat="1" applyFont="1" applyBorder="1" applyAlignment="1">
      <alignment horizontal="center"/>
    </xf>
    <xf numFmtId="172" fontId="8" fillId="0" borderId="12" xfId="42" applyNumberFormat="1" applyFont="1" applyFill="1" applyBorder="1" applyAlignment="1">
      <alignment wrapText="1"/>
    </xf>
    <xf numFmtId="172" fontId="2" fillId="33" borderId="0" xfId="42" applyNumberFormat="1" applyFont="1" applyFill="1" applyBorder="1" applyAlignment="1">
      <alignment horizontal="center" wrapText="1"/>
    </xf>
    <xf numFmtId="172" fontId="2" fillId="33" borderId="0" xfId="42" applyNumberFormat="1" applyFont="1" applyFill="1" applyBorder="1" applyAlignment="1">
      <alignment horizontal="center"/>
    </xf>
    <xf numFmtId="172" fontId="8" fillId="33" borderId="0" xfId="42" applyNumberFormat="1" applyFont="1" applyFill="1" applyBorder="1" applyAlignment="1">
      <alignment horizontal="center"/>
    </xf>
    <xf numFmtId="49" fontId="8" fillId="0" borderId="0" xfId="0" applyNumberFormat="1" applyFont="1" applyAlignment="1">
      <alignment/>
    </xf>
    <xf numFmtId="49" fontId="8" fillId="0" borderId="0" xfId="0" applyNumberFormat="1" applyFont="1" applyFill="1" applyBorder="1" applyAlignment="1">
      <alignment wrapText="1"/>
    </xf>
    <xf numFmtId="172" fontId="2" fillId="0" borderId="0" xfId="42" applyNumberFormat="1" applyFont="1" applyFill="1" applyAlignment="1">
      <alignment/>
    </xf>
    <xf numFmtId="49" fontId="8" fillId="0" borderId="0" xfId="0" applyNumberFormat="1" applyFont="1" applyFill="1" applyBorder="1" applyAlignment="1">
      <alignment/>
    </xf>
    <xf numFmtId="49" fontId="2" fillId="0" borderId="0" xfId="0" applyNumberFormat="1" applyFont="1" applyFill="1" applyBorder="1" applyAlignment="1">
      <alignment/>
    </xf>
    <xf numFmtId="49" fontId="8" fillId="33" borderId="0" xfId="0" applyNumberFormat="1" applyFont="1" applyFill="1" applyBorder="1" applyAlignment="1">
      <alignment/>
    </xf>
    <xf numFmtId="172" fontId="2" fillId="0" borderId="0" xfId="42" applyNumberFormat="1" applyFont="1" applyAlignment="1">
      <alignment/>
    </xf>
    <xf numFmtId="49" fontId="2" fillId="0" borderId="0" xfId="0" applyNumberFormat="1" applyFont="1" applyAlignment="1">
      <alignment/>
    </xf>
    <xf numFmtId="172" fontId="2" fillId="0" borderId="0" xfId="42" applyNumberFormat="1" applyFont="1" applyAlignment="1">
      <alignment/>
    </xf>
    <xf numFmtId="0" fontId="3" fillId="0" borderId="0" xfId="0" applyFont="1" applyAlignment="1">
      <alignment/>
    </xf>
    <xf numFmtId="0" fontId="0" fillId="0" borderId="0" xfId="0" applyAlignment="1">
      <alignment/>
    </xf>
    <xf numFmtId="0" fontId="85" fillId="0" borderId="0" xfId="0" applyFont="1" applyAlignment="1" applyProtection="1">
      <alignment/>
      <protection locked="0"/>
    </xf>
    <xf numFmtId="172" fontId="7" fillId="33" borderId="0" xfId="42" applyNumberFormat="1" applyFont="1" applyFill="1" applyBorder="1" applyAlignment="1">
      <alignment horizontal="center"/>
    </xf>
    <xf numFmtId="49" fontId="8" fillId="0" borderId="0" xfId="0" applyNumberFormat="1" applyFont="1" applyFill="1" applyBorder="1" applyAlignment="1">
      <alignment vertical="center" wrapText="1"/>
    </xf>
    <xf numFmtId="0" fontId="3" fillId="0" borderId="0" xfId="0" applyFont="1" applyAlignment="1">
      <alignment vertical="center"/>
    </xf>
    <xf numFmtId="0" fontId="12" fillId="0" borderId="11" xfId="0"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0" fontId="90" fillId="0" borderId="11" xfId="0" applyFont="1" applyFill="1" applyBorder="1" applyAlignment="1">
      <alignment horizontal="center" vertical="center" wrapText="1"/>
    </xf>
    <xf numFmtId="49" fontId="15" fillId="34" borderId="11" xfId="0" applyNumberFormat="1" applyFont="1" applyFill="1" applyBorder="1" applyAlignment="1" applyProtection="1">
      <alignment horizontal="center" vertical="center" wrapText="1"/>
      <protection/>
    </xf>
    <xf numFmtId="49" fontId="15" fillId="42" borderId="11" xfId="0" applyNumberFormat="1" applyFont="1" applyFill="1" applyBorder="1" applyAlignment="1" applyProtection="1">
      <alignment vertical="center" wrapText="1"/>
      <protection/>
    </xf>
    <xf numFmtId="172" fontId="21" fillId="42" borderId="11" xfId="42" applyNumberFormat="1" applyFont="1" applyFill="1" applyBorder="1" applyAlignment="1">
      <alignment/>
    </xf>
    <xf numFmtId="49" fontId="12" fillId="33" borderId="11" xfId="0" applyNumberFormat="1" applyFont="1" applyFill="1" applyBorder="1" applyAlignment="1" applyProtection="1">
      <alignment horizontal="center" vertical="center"/>
      <protection/>
    </xf>
    <xf numFmtId="49" fontId="12" fillId="33" borderId="11" xfId="0" applyNumberFormat="1" applyFont="1" applyFill="1" applyBorder="1" applyAlignment="1" applyProtection="1">
      <alignment vertical="center"/>
      <protection/>
    </xf>
    <xf numFmtId="172" fontId="11" fillId="42" borderId="11" xfId="42" applyNumberFormat="1" applyFont="1" applyFill="1" applyBorder="1" applyAlignment="1">
      <alignment/>
    </xf>
    <xf numFmtId="172" fontId="11" fillId="42" borderId="11" xfId="42" applyNumberFormat="1" applyFont="1" applyFill="1" applyBorder="1" applyAlignment="1">
      <alignment vertical="center" wrapText="1"/>
    </xf>
    <xf numFmtId="49" fontId="12" fillId="33" borderId="11" xfId="0" applyNumberFormat="1" applyFont="1" applyFill="1" applyBorder="1" applyAlignment="1">
      <alignment/>
    </xf>
    <xf numFmtId="49" fontId="12" fillId="33" borderId="11" xfId="0" applyNumberFormat="1" applyFont="1" applyFill="1" applyBorder="1" applyAlignment="1" applyProtection="1">
      <alignment vertical="center" wrapText="1"/>
      <protection/>
    </xf>
    <xf numFmtId="49" fontId="15" fillId="42" borderId="11" xfId="0" applyNumberFormat="1" applyFont="1" applyFill="1" applyBorder="1" applyAlignment="1" applyProtection="1">
      <alignment horizontal="left" vertical="center" wrapText="1"/>
      <protection/>
    </xf>
    <xf numFmtId="172" fontId="7" fillId="0" borderId="11" xfId="0" applyNumberFormat="1" applyFont="1" applyBorder="1" applyAlignment="1">
      <alignment/>
    </xf>
    <xf numFmtId="172" fontId="21" fillId="42" borderId="13" xfId="42" applyNumberFormat="1" applyFont="1" applyFill="1" applyBorder="1" applyAlignment="1">
      <alignment/>
    </xf>
    <xf numFmtId="0" fontId="3" fillId="0" borderId="0" xfId="0" applyFont="1" applyAlignment="1">
      <alignment/>
    </xf>
    <xf numFmtId="0" fontId="90" fillId="0" borderId="13" xfId="0" applyFont="1" applyFill="1" applyBorder="1" applyAlignment="1">
      <alignment horizontal="center" vertical="center" wrapText="1"/>
    </xf>
    <xf numFmtId="172" fontId="7" fillId="0" borderId="13" xfId="0" applyNumberFormat="1" applyFont="1" applyBorder="1" applyAlignment="1">
      <alignment/>
    </xf>
    <xf numFmtId="0" fontId="0" fillId="0" borderId="0" xfId="0" applyBorder="1" applyAlignment="1">
      <alignment/>
    </xf>
    <xf numFmtId="172" fontId="7" fillId="0" borderId="0" xfId="0" applyNumberFormat="1" applyFont="1" applyBorder="1" applyAlignment="1">
      <alignment/>
    </xf>
    <xf numFmtId="0" fontId="6" fillId="0" borderId="11" xfId="0" applyFont="1" applyBorder="1" applyAlignment="1">
      <alignment horizontal="center" vertical="center" wrapText="1"/>
    </xf>
    <xf numFmtId="0" fontId="19" fillId="0" borderId="0" xfId="0" applyNumberFormat="1" applyFont="1" applyAlignment="1">
      <alignment/>
    </xf>
    <xf numFmtId="0" fontId="5" fillId="0" borderId="0" xfId="0" applyNumberFormat="1" applyFont="1" applyAlignment="1">
      <alignment/>
    </xf>
    <xf numFmtId="172" fontId="19" fillId="0" borderId="0" xfId="0" applyNumberFormat="1" applyFont="1" applyAlignment="1">
      <alignment/>
    </xf>
    <xf numFmtId="3" fontId="9" fillId="0" borderId="0" xfId="0" applyNumberFormat="1" applyFont="1" applyAlignment="1">
      <alignment/>
    </xf>
    <xf numFmtId="49" fontId="6" fillId="36" borderId="11" xfId="0" applyNumberFormat="1" applyFont="1" applyFill="1" applyBorder="1" applyAlignment="1" applyProtection="1">
      <alignment horizontal="center" vertical="center" wrapText="1"/>
      <protection/>
    </xf>
    <xf numFmtId="172" fontId="0" fillId="33" borderId="0" xfId="0" applyNumberFormat="1" applyFont="1" applyFill="1" applyAlignment="1">
      <alignment horizontal="center" vertical="center"/>
    </xf>
    <xf numFmtId="172" fontId="0" fillId="33" borderId="0" xfId="61" applyNumberFormat="1" applyFont="1" applyFill="1" applyAlignment="1">
      <alignment horizontal="center" vertical="center"/>
    </xf>
    <xf numFmtId="172" fontId="84" fillId="43" borderId="11" xfId="42" applyNumberFormat="1" applyFont="1" applyFill="1" applyBorder="1" applyAlignment="1">
      <alignment vertical="center" wrapText="1"/>
    </xf>
    <xf numFmtId="172" fontId="7" fillId="43" borderId="11" xfId="42" applyNumberFormat="1" applyFont="1" applyFill="1" applyBorder="1" applyAlignment="1" applyProtection="1">
      <alignment horizontal="center" vertical="center"/>
      <protection locked="0"/>
    </xf>
    <xf numFmtId="172" fontId="7" fillId="43" borderId="11" xfId="42" applyNumberFormat="1" applyFont="1" applyFill="1" applyBorder="1" applyAlignment="1" applyProtection="1">
      <alignment horizontal="center"/>
      <protection locked="0"/>
    </xf>
    <xf numFmtId="0" fontId="3" fillId="44" borderId="11" xfId="0" applyFont="1" applyFill="1" applyBorder="1" applyAlignment="1">
      <alignment wrapText="1"/>
    </xf>
    <xf numFmtId="0" fontId="0" fillId="0" borderId="11" xfId="0" applyFill="1" applyBorder="1" applyAlignment="1">
      <alignment wrapText="1"/>
    </xf>
    <xf numFmtId="0" fontId="0" fillId="0" borderId="11" xfId="0" applyBorder="1" applyAlignment="1">
      <alignment/>
    </xf>
    <xf numFmtId="0" fontId="0" fillId="0" borderId="11" xfId="0" applyBorder="1" applyAlignment="1">
      <alignment horizontal="right"/>
    </xf>
    <xf numFmtId="14" fontId="0" fillId="0" borderId="11" xfId="0" applyNumberFormat="1" applyBorder="1" applyAlignment="1">
      <alignment horizontal="right"/>
    </xf>
    <xf numFmtId="49" fontId="3" fillId="0" borderId="0" xfId="0" applyNumberFormat="1" applyFont="1" applyFill="1" applyAlignment="1" applyProtection="1">
      <alignment/>
      <protection/>
    </xf>
    <xf numFmtId="49" fontId="4" fillId="33" borderId="0" xfId="0" applyNumberFormat="1" applyFont="1" applyFill="1" applyAlignment="1" applyProtection="1">
      <alignment/>
      <protection/>
    </xf>
    <xf numFmtId="1" fontId="10" fillId="33" borderId="0" xfId="0" applyNumberFormat="1" applyFont="1" applyFill="1" applyAlignment="1" applyProtection="1">
      <alignment horizontal="center"/>
      <protection/>
    </xf>
    <xf numFmtId="1" fontId="4" fillId="33" borderId="0" xfId="0" applyNumberFormat="1" applyFont="1" applyFill="1" applyAlignment="1" applyProtection="1">
      <alignment/>
      <protection/>
    </xf>
    <xf numFmtId="49" fontId="4" fillId="33" borderId="0" xfId="0" applyNumberFormat="1" applyFont="1" applyFill="1" applyAlignment="1" applyProtection="1">
      <alignment horizontal="center"/>
      <protection/>
    </xf>
    <xf numFmtId="49" fontId="7" fillId="0" borderId="11" xfId="0" applyNumberFormat="1" applyFont="1" applyFill="1" applyBorder="1" applyAlignment="1" applyProtection="1">
      <alignment horizontal="center" vertical="center" wrapText="1"/>
      <protection/>
    </xf>
    <xf numFmtId="49" fontId="7" fillId="0" borderId="11" xfId="0" applyNumberFormat="1" applyFont="1" applyFill="1" applyBorder="1" applyAlignment="1" applyProtection="1">
      <alignment horizontal="left" vertical="center" wrapText="1"/>
      <protection/>
    </xf>
    <xf numFmtId="172" fontId="7" fillId="0" borderId="11" xfId="42" applyNumberFormat="1" applyFont="1" applyFill="1" applyBorder="1" applyAlignment="1" applyProtection="1">
      <alignment horizontal="center" vertical="center"/>
      <protection locked="0"/>
    </xf>
    <xf numFmtId="10" fontId="7" fillId="0" borderId="11" xfId="61" applyNumberFormat="1" applyFont="1" applyFill="1" applyBorder="1" applyAlignment="1" applyProtection="1">
      <alignment horizontal="center" vertical="center"/>
      <protection locked="0"/>
    </xf>
    <xf numFmtId="172" fontId="0" fillId="0" borderId="0" xfId="0" applyNumberFormat="1" applyFont="1" applyFill="1" applyAlignment="1">
      <alignment vertical="center"/>
    </xf>
    <xf numFmtId="0" fontId="0" fillId="0" borderId="0" xfId="0" applyNumberFormat="1" applyFont="1" applyFill="1" applyAlignment="1">
      <alignment vertical="center"/>
    </xf>
    <xf numFmtId="49" fontId="0" fillId="0" borderId="0" xfId="0" applyNumberFormat="1" applyFont="1" applyFill="1" applyAlignment="1">
      <alignment vertical="center"/>
    </xf>
    <xf numFmtId="49" fontId="7" fillId="38" borderId="11" xfId="0" applyNumberFormat="1" applyFont="1" applyFill="1" applyBorder="1" applyAlignment="1" applyProtection="1">
      <alignment horizontal="center" vertical="center" wrapText="1"/>
      <protection/>
    </xf>
    <xf numFmtId="49" fontId="7" fillId="38" borderId="11" xfId="0" applyNumberFormat="1" applyFont="1" applyFill="1" applyBorder="1" applyAlignment="1" applyProtection="1">
      <alignment horizontal="left" vertical="center" wrapText="1"/>
      <protection/>
    </xf>
    <xf numFmtId="172" fontId="7" fillId="38" borderId="11" xfId="42" applyNumberFormat="1" applyFont="1" applyFill="1" applyBorder="1" applyAlignment="1" applyProtection="1">
      <alignment horizontal="center" vertical="center"/>
      <protection locked="0"/>
    </xf>
    <xf numFmtId="172" fontId="7" fillId="34" borderId="11" xfId="42" applyNumberFormat="1" applyFont="1" applyFill="1" applyBorder="1" applyAlignment="1" applyProtection="1">
      <alignment horizontal="center" vertical="center"/>
      <protection locked="0"/>
    </xf>
    <xf numFmtId="10" fontId="7" fillId="38" borderId="11" xfId="61" applyNumberFormat="1" applyFont="1" applyFill="1" applyBorder="1" applyAlignment="1" applyProtection="1">
      <alignment horizontal="center" vertical="center"/>
      <protection locked="0"/>
    </xf>
    <xf numFmtId="172" fontId="0" fillId="38" borderId="0" xfId="0" applyNumberFormat="1" applyFill="1" applyAlignment="1">
      <alignment/>
    </xf>
    <xf numFmtId="172" fontId="0" fillId="38" borderId="0" xfId="0" applyNumberFormat="1" applyFont="1" applyFill="1" applyAlignment="1">
      <alignment/>
    </xf>
    <xf numFmtId="49" fontId="0" fillId="38" borderId="0" xfId="0" applyNumberFormat="1" applyFont="1" applyFill="1" applyAlignment="1">
      <alignment/>
    </xf>
    <xf numFmtId="49" fontId="7" fillId="33" borderId="11" xfId="0" applyNumberFormat="1" applyFont="1" applyFill="1" applyBorder="1" applyAlignment="1" applyProtection="1">
      <alignment vertical="center"/>
      <protection/>
    </xf>
    <xf numFmtId="172" fontId="7" fillId="33" borderId="11" xfId="42" applyNumberFormat="1" applyFont="1" applyFill="1" applyBorder="1" applyAlignment="1" applyProtection="1">
      <alignment horizontal="center" vertical="center"/>
      <protection locked="0"/>
    </xf>
    <xf numFmtId="172" fontId="0" fillId="36" borderId="0" xfId="0" applyNumberFormat="1" applyFill="1" applyAlignment="1">
      <alignment/>
    </xf>
    <xf numFmtId="172" fontId="0" fillId="36" borderId="0" xfId="0" applyNumberFormat="1" applyFont="1" applyFill="1" applyAlignment="1">
      <alignment/>
    </xf>
    <xf numFmtId="49" fontId="8" fillId="0" borderId="12" xfId="0" applyNumberFormat="1" applyFont="1" applyFill="1" applyBorder="1" applyAlignment="1" applyProtection="1">
      <alignment vertical="center" wrapText="1"/>
      <protection/>
    </xf>
    <xf numFmtId="49" fontId="8"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protection/>
    </xf>
    <xf numFmtId="172" fontId="8" fillId="0" borderId="0" xfId="0" applyNumberFormat="1" applyFont="1" applyFill="1" applyBorder="1" applyAlignment="1" applyProtection="1">
      <alignment/>
      <protection/>
    </xf>
    <xf numFmtId="172"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horizontal="center"/>
      <protection/>
    </xf>
    <xf numFmtId="0" fontId="85" fillId="0" borderId="0" xfId="0" applyNumberFormat="1" applyFont="1" applyFill="1" applyAlignment="1" applyProtection="1">
      <alignment/>
      <protection/>
    </xf>
    <xf numFmtId="0" fontId="0" fillId="0" borderId="0" xfId="0" applyNumberFormat="1" applyFont="1" applyFill="1" applyAlignment="1" applyProtection="1">
      <alignment/>
      <protection/>
    </xf>
    <xf numFmtId="49" fontId="0" fillId="33" borderId="0" xfId="0" applyNumberFormat="1" applyFont="1" applyFill="1" applyAlignment="1" applyProtection="1">
      <alignment/>
      <protection/>
    </xf>
    <xf numFmtId="49" fontId="0" fillId="33" borderId="0" xfId="0" applyNumberFormat="1" applyFont="1" applyFill="1" applyAlignment="1" applyProtection="1">
      <alignment horizontal="center"/>
      <protection/>
    </xf>
    <xf numFmtId="49" fontId="91" fillId="33" borderId="0" xfId="0" applyNumberFormat="1" applyFont="1" applyFill="1" applyAlignment="1" applyProtection="1">
      <alignment/>
      <protection/>
    </xf>
    <xf numFmtId="49" fontId="0" fillId="0" borderId="0" xfId="0" applyNumberFormat="1" applyFont="1" applyFill="1" applyBorder="1" applyAlignment="1">
      <alignment horizontal="left" vertical="top" wrapText="1"/>
    </xf>
    <xf numFmtId="49" fontId="0" fillId="0" borderId="0" xfId="0" applyNumberFormat="1" applyFont="1" applyFill="1" applyBorder="1" applyAlignment="1">
      <alignment/>
    </xf>
    <xf numFmtId="1" fontId="4" fillId="33" borderId="0" xfId="0" applyNumberFormat="1" applyFont="1" applyFill="1" applyAlignment="1">
      <alignment horizontal="center"/>
    </xf>
    <xf numFmtId="49" fontId="9" fillId="0" borderId="11" xfId="0" applyNumberFormat="1" applyFont="1" applyFill="1" applyBorder="1" applyAlignment="1">
      <alignment horizontal="center" vertical="center" wrapText="1"/>
    </xf>
    <xf numFmtId="172" fontId="26" fillId="33" borderId="11" xfId="42" applyNumberFormat="1" applyFont="1" applyFill="1" applyBorder="1" applyAlignment="1" applyProtection="1">
      <alignment horizontal="center" vertical="center"/>
      <protection locked="0"/>
    </xf>
    <xf numFmtId="49" fontId="0" fillId="0" borderId="0" xfId="0" applyNumberFormat="1" applyFont="1" applyAlignment="1" applyProtection="1">
      <alignment/>
      <protection locked="0"/>
    </xf>
    <xf numFmtId="172" fontId="12" fillId="33" borderId="11" xfId="42" applyNumberFormat="1" applyFont="1" applyFill="1" applyBorder="1" applyAlignment="1" applyProtection="1">
      <alignment horizontal="center" vertical="center"/>
      <protection locked="0"/>
    </xf>
    <xf numFmtId="49" fontId="8" fillId="0" borderId="12" xfId="0" applyNumberFormat="1" applyFont="1" applyFill="1" applyBorder="1" applyAlignment="1">
      <alignment wrapText="1"/>
    </xf>
    <xf numFmtId="49" fontId="27" fillId="0" borderId="0" xfId="0" applyNumberFormat="1" applyFont="1" applyAlignment="1">
      <alignment/>
    </xf>
    <xf numFmtId="49" fontId="28" fillId="0" borderId="0" xfId="0" applyNumberFormat="1" applyFont="1" applyAlignment="1">
      <alignment/>
    </xf>
    <xf numFmtId="49" fontId="8" fillId="0" borderId="0" xfId="0" applyNumberFormat="1" applyFont="1" applyFill="1" applyAlignment="1">
      <alignment/>
    </xf>
    <xf numFmtId="49" fontId="0" fillId="0" borderId="0" xfId="0" applyNumberFormat="1" applyFont="1" applyAlignment="1">
      <alignment horizontal="left"/>
    </xf>
    <xf numFmtId="49" fontId="0" fillId="33" borderId="0" xfId="0" applyNumberFormat="1" applyFont="1" applyFill="1" applyAlignment="1">
      <alignment horizontal="left"/>
    </xf>
    <xf numFmtId="1" fontId="0" fillId="33" borderId="0" xfId="0" applyNumberFormat="1" applyFont="1" applyFill="1" applyAlignment="1">
      <alignment horizontal="center"/>
    </xf>
    <xf numFmtId="49" fontId="5" fillId="0" borderId="10" xfId="0" applyNumberFormat="1" applyFont="1" applyBorder="1" applyAlignment="1">
      <alignment/>
    </xf>
    <xf numFmtId="49" fontId="9" fillId="0" borderId="0" xfId="0" applyNumberFormat="1" applyFont="1" applyFill="1" applyAlignment="1">
      <alignment/>
    </xf>
    <xf numFmtId="49" fontId="9" fillId="0" borderId="11" xfId="0" applyNumberFormat="1" applyFont="1" applyBorder="1" applyAlignment="1">
      <alignment horizontal="center"/>
    </xf>
    <xf numFmtId="172" fontId="17" fillId="33" borderId="11" xfId="42" applyNumberFormat="1" applyFont="1" applyFill="1" applyBorder="1" applyAlignment="1" applyProtection="1">
      <alignment horizontal="center"/>
      <protection locked="0"/>
    </xf>
    <xf numFmtId="172" fontId="9" fillId="33" borderId="11" xfId="42" applyNumberFormat="1" applyFont="1" applyFill="1" applyBorder="1" applyAlignment="1" applyProtection="1">
      <alignment horizontal="center"/>
      <protection locked="0"/>
    </xf>
    <xf numFmtId="172" fontId="22" fillId="33" borderId="11" xfId="42" applyNumberFormat="1" applyFont="1" applyFill="1" applyBorder="1" applyAlignment="1" applyProtection="1">
      <alignment horizontal="center"/>
      <protection locked="0"/>
    </xf>
    <xf numFmtId="172" fontId="0" fillId="33" borderId="11" xfId="42" applyNumberFormat="1" applyFont="1" applyFill="1" applyBorder="1" applyAlignment="1" applyProtection="1">
      <alignment horizontal="center"/>
      <protection locked="0"/>
    </xf>
    <xf numFmtId="172" fontId="3" fillId="33" borderId="11" xfId="42" applyNumberFormat="1" applyFont="1" applyFill="1" applyBorder="1" applyAlignment="1" applyProtection="1">
      <alignment horizontal="center"/>
      <protection locked="0"/>
    </xf>
    <xf numFmtId="172" fontId="22" fillId="33" borderId="11" xfId="42" applyNumberFormat="1" applyFont="1" applyFill="1" applyBorder="1" applyAlignment="1" applyProtection="1">
      <alignment/>
      <protection locked="0"/>
    </xf>
    <xf numFmtId="49" fontId="9" fillId="0" borderId="11" xfId="0" applyNumberFormat="1" applyFont="1" applyBorder="1" applyAlignment="1" applyProtection="1">
      <alignment horizontal="center"/>
      <protection locked="0"/>
    </xf>
    <xf numFmtId="49" fontId="9" fillId="33" borderId="11" xfId="0" applyNumberFormat="1" applyFont="1" applyFill="1" applyBorder="1" applyAlignment="1" applyProtection="1">
      <alignment horizontal="left"/>
      <protection locked="0"/>
    </xf>
    <xf numFmtId="49" fontId="0" fillId="0" borderId="10" xfId="0" applyNumberFormat="1" applyFill="1" applyBorder="1" applyAlignment="1">
      <alignment horizontal="left" vertical="top" wrapText="1"/>
    </xf>
    <xf numFmtId="49" fontId="2" fillId="0" borderId="10" xfId="0" applyNumberFormat="1" applyFont="1" applyFill="1" applyBorder="1" applyAlignment="1">
      <alignment horizontal="center" vertical="top" wrapText="1"/>
    </xf>
    <xf numFmtId="49" fontId="29" fillId="33" borderId="10" xfId="0" applyNumberFormat="1" applyFont="1" applyFill="1" applyBorder="1" applyAlignment="1">
      <alignment horizontal="center" vertical="top" wrapText="1"/>
    </xf>
    <xf numFmtId="1" fontId="29" fillId="33" borderId="10" xfId="0" applyNumberFormat="1" applyFont="1" applyFill="1" applyBorder="1" applyAlignment="1">
      <alignment horizontal="center" vertical="top" wrapText="1"/>
    </xf>
    <xf numFmtId="1" fontId="30" fillId="33" borderId="10" xfId="0" applyNumberFormat="1" applyFont="1" applyFill="1" applyBorder="1" applyAlignment="1">
      <alignment horizontal="center" vertical="top" wrapText="1"/>
    </xf>
    <xf numFmtId="49" fontId="6" fillId="0" borderId="15" xfId="0" applyNumberFormat="1" applyFont="1" applyFill="1" applyBorder="1" applyAlignment="1">
      <alignment horizontal="center" vertical="center" wrapText="1" readingOrder="1"/>
    </xf>
    <xf numFmtId="49" fontId="0" fillId="0" borderId="0" xfId="0" applyNumberFormat="1" applyFont="1" applyFill="1" applyBorder="1" applyAlignment="1">
      <alignment/>
    </xf>
    <xf numFmtId="49" fontId="6" fillId="0" borderId="16" xfId="0" applyNumberFormat="1" applyFont="1" applyBorder="1" applyAlignment="1">
      <alignment vertical="center" wrapText="1"/>
    </xf>
    <xf numFmtId="49" fontId="6" fillId="0" borderId="17" xfId="0" applyNumberFormat="1" applyFont="1" applyBorder="1" applyAlignment="1">
      <alignment vertical="center" wrapText="1"/>
    </xf>
    <xf numFmtId="49" fontId="7" fillId="0" borderId="11" xfId="0" applyNumberFormat="1" applyFont="1" applyBorder="1" applyAlignment="1">
      <alignment horizontal="center" vertical="center" wrapText="1"/>
    </xf>
    <xf numFmtId="49" fontId="7" fillId="0" borderId="11" xfId="0" applyNumberFormat="1" applyFont="1" applyBorder="1" applyAlignment="1">
      <alignment horizontal="center" vertical="center"/>
    </xf>
    <xf numFmtId="49" fontId="6" fillId="0" borderId="0" xfId="0" applyNumberFormat="1" applyFont="1" applyBorder="1" applyAlignment="1">
      <alignment vertical="justify" textRotation="90" wrapText="1"/>
    </xf>
    <xf numFmtId="49" fontId="0" fillId="0" borderId="0" xfId="0" applyNumberFormat="1" applyFont="1" applyBorder="1" applyAlignment="1">
      <alignment/>
    </xf>
    <xf numFmtId="172" fontId="6" fillId="33" borderId="17" xfId="42" applyNumberFormat="1" applyFont="1" applyFill="1" applyBorder="1" applyAlignment="1" applyProtection="1" quotePrefix="1">
      <alignment horizontal="center" wrapText="1"/>
      <protection locked="0"/>
    </xf>
    <xf numFmtId="172" fontId="6" fillId="33" borderId="17" xfId="42" applyNumberFormat="1" applyFont="1" applyFill="1" applyBorder="1" applyAlignment="1" applyProtection="1">
      <alignment horizontal="center" wrapText="1"/>
      <protection locked="0"/>
    </xf>
    <xf numFmtId="172" fontId="7" fillId="33" borderId="14" xfId="42" applyNumberFormat="1" applyFont="1" applyFill="1" applyBorder="1" applyAlignment="1" applyProtection="1">
      <alignment horizontal="center"/>
      <protection locked="0"/>
    </xf>
    <xf numFmtId="172" fontId="7" fillId="33" borderId="17" xfId="42" applyNumberFormat="1" applyFont="1" applyFill="1" applyBorder="1" applyAlignment="1" applyProtection="1">
      <alignment horizontal="center"/>
      <protection locked="0"/>
    </xf>
    <xf numFmtId="49" fontId="6" fillId="0" borderId="0" xfId="0" applyNumberFormat="1" applyFont="1" applyBorder="1" applyAlignment="1" applyProtection="1">
      <alignment vertical="justify" textRotation="90" wrapText="1"/>
      <protection locked="0"/>
    </xf>
    <xf numFmtId="49" fontId="0" fillId="0" borderId="0" xfId="0" applyNumberFormat="1" applyFont="1" applyBorder="1" applyAlignment="1" applyProtection="1">
      <alignment/>
      <protection locked="0"/>
    </xf>
    <xf numFmtId="49" fontId="6" fillId="0" borderId="11" xfId="0" applyNumberFormat="1" applyFont="1" applyBorder="1" applyAlignment="1" applyProtection="1">
      <alignment horizontal="center"/>
      <protection locked="0"/>
    </xf>
    <xf numFmtId="49" fontId="6" fillId="33" borderId="11" xfId="0" applyNumberFormat="1" applyFont="1" applyFill="1" applyBorder="1" applyAlignment="1" applyProtection="1">
      <alignment horizontal="left"/>
      <protection locked="0"/>
    </xf>
    <xf numFmtId="49" fontId="6" fillId="0" borderId="14" xfId="0" applyNumberFormat="1" applyFont="1" applyBorder="1" applyAlignment="1" applyProtection="1">
      <alignment horizontal="center"/>
      <protection locked="0"/>
    </xf>
    <xf numFmtId="49" fontId="7" fillId="33" borderId="11" xfId="0" applyNumberFormat="1" applyFont="1" applyFill="1" applyBorder="1" applyAlignment="1" applyProtection="1">
      <alignment horizontal="left"/>
      <protection locked="0"/>
    </xf>
    <xf numFmtId="172" fontId="6" fillId="33" borderId="11" xfId="42" applyNumberFormat="1" applyFont="1" applyFill="1" applyBorder="1" applyAlignment="1" applyProtection="1" quotePrefix="1">
      <alignment horizontal="center"/>
      <protection locked="0"/>
    </xf>
    <xf numFmtId="172" fontId="6" fillId="33" borderId="11" xfId="42" applyNumberFormat="1" applyFont="1" applyFill="1" applyBorder="1" applyAlignment="1" applyProtection="1">
      <alignment horizontal="center"/>
      <protection locked="0"/>
    </xf>
    <xf numFmtId="172" fontId="7" fillId="33" borderId="11" xfId="42" applyNumberFormat="1" applyFont="1" applyFill="1" applyBorder="1" applyAlignment="1" applyProtection="1">
      <alignment vertical="center"/>
      <protection locked="0"/>
    </xf>
    <xf numFmtId="172" fontId="7" fillId="33" borderId="11" xfId="42" applyNumberFormat="1" applyFont="1" applyFill="1" applyBorder="1" applyAlignment="1" applyProtection="1">
      <alignment/>
      <protection locked="0"/>
    </xf>
    <xf numFmtId="49" fontId="3" fillId="0" borderId="0" xfId="0" applyNumberFormat="1" applyFont="1" applyBorder="1" applyAlignment="1" applyProtection="1">
      <alignment/>
      <protection locked="0"/>
    </xf>
    <xf numFmtId="49" fontId="3" fillId="0" borderId="0" xfId="0" applyNumberFormat="1" applyFont="1" applyAlignment="1" applyProtection="1">
      <alignment/>
      <protection locked="0"/>
    </xf>
    <xf numFmtId="49" fontId="7" fillId="0" borderId="11" xfId="0" applyNumberFormat="1" applyFont="1" applyBorder="1" applyAlignment="1" applyProtection="1">
      <alignment horizontal="center"/>
      <protection locked="0"/>
    </xf>
    <xf numFmtId="43" fontId="2" fillId="0" borderId="0" xfId="42" applyFont="1" applyAlignment="1">
      <alignment/>
    </xf>
    <xf numFmtId="49" fontId="0" fillId="0" borderId="0" xfId="0" applyNumberFormat="1" applyAlignment="1">
      <alignment/>
    </xf>
    <xf numFmtId="1" fontId="4" fillId="33" borderId="0" xfId="0" applyNumberFormat="1" applyFont="1" applyFill="1" applyBorder="1" applyAlignment="1">
      <alignment horizontal="center"/>
    </xf>
    <xf numFmtId="49" fontId="31" fillId="33" borderId="0" xfId="0" applyNumberFormat="1" applyFont="1" applyFill="1" applyBorder="1" applyAlignment="1">
      <alignment/>
    </xf>
    <xf numFmtId="49" fontId="0" fillId="0" borderId="0" xfId="0" applyNumberFormat="1" applyFont="1" applyBorder="1" applyAlignment="1">
      <alignment horizontal="right"/>
    </xf>
    <xf numFmtId="49" fontId="0" fillId="0" borderId="0" xfId="0" applyNumberFormat="1" applyFill="1" applyAlignment="1">
      <alignment/>
    </xf>
    <xf numFmtId="49" fontId="7" fillId="0" borderId="11" xfId="0" applyNumberFormat="1" applyFont="1" applyBorder="1" applyAlignment="1">
      <alignment horizontal="center"/>
    </xf>
    <xf numFmtId="172" fontId="15" fillId="33" borderId="11" xfId="42" applyNumberFormat="1" applyFont="1" applyFill="1" applyBorder="1" applyAlignment="1" applyProtection="1">
      <alignment horizontal="center"/>
      <protection locked="0"/>
    </xf>
    <xf numFmtId="172" fontId="3" fillId="0" borderId="11" xfId="42" applyNumberFormat="1" applyFont="1" applyBorder="1" applyAlignment="1" applyProtection="1">
      <alignment/>
      <protection locked="0"/>
    </xf>
    <xf numFmtId="172" fontId="12" fillId="33" borderId="11" xfId="42" applyNumberFormat="1" applyFont="1" applyFill="1" applyBorder="1" applyAlignment="1" applyProtection="1">
      <alignment horizontal="center"/>
      <protection locked="0"/>
    </xf>
    <xf numFmtId="172" fontId="0" fillId="0" borderId="11" xfId="42" applyNumberFormat="1" applyFont="1" applyBorder="1" applyAlignment="1" applyProtection="1">
      <alignment/>
      <protection locked="0"/>
    </xf>
    <xf numFmtId="49" fontId="0" fillId="0" borderId="0" xfId="0" applyNumberFormat="1" applyAlignment="1" applyProtection="1">
      <alignment/>
      <protection locked="0"/>
    </xf>
    <xf numFmtId="172" fontId="20" fillId="33" borderId="11" xfId="42" applyNumberFormat="1" applyFont="1" applyFill="1" applyBorder="1" applyAlignment="1" applyProtection="1">
      <alignment horizontal="center"/>
      <protection locked="0"/>
    </xf>
    <xf numFmtId="172" fontId="0" fillId="33" borderId="11" xfId="42" applyNumberFormat="1" applyFont="1" applyFill="1" applyBorder="1" applyAlignment="1" applyProtection="1">
      <alignment/>
      <protection locked="0"/>
    </xf>
    <xf numFmtId="0" fontId="12" fillId="0" borderId="11" xfId="0" applyFont="1" applyBorder="1" applyAlignment="1" applyProtection="1">
      <alignment horizontal="center"/>
      <protection locked="0"/>
    </xf>
    <xf numFmtId="0" fontId="12" fillId="33" borderId="11" xfId="0" applyFont="1" applyFill="1" applyBorder="1" applyAlignment="1" applyProtection="1">
      <alignment horizontal="left"/>
      <protection locked="0"/>
    </xf>
    <xf numFmtId="49" fontId="0" fillId="0" borderId="0" xfId="0" applyNumberFormat="1" applyAlignment="1">
      <alignment horizontal="center"/>
    </xf>
    <xf numFmtId="0" fontId="35" fillId="0" borderId="0" xfId="0" applyFont="1" applyAlignment="1">
      <alignment/>
    </xf>
    <xf numFmtId="49" fontId="0" fillId="0" borderId="0" xfId="0" applyNumberFormat="1" applyFill="1" applyAlignment="1">
      <alignment/>
    </xf>
    <xf numFmtId="0" fontId="36" fillId="0" borderId="10" xfId="0" applyFont="1" applyBorder="1" applyAlignment="1">
      <alignment/>
    </xf>
    <xf numFmtId="0" fontId="31" fillId="33" borderId="0" xfId="0" applyFont="1" applyFill="1" applyAlignment="1">
      <alignment/>
    </xf>
    <xf numFmtId="1" fontId="31" fillId="33" borderId="0" xfId="0" applyNumberFormat="1" applyFont="1" applyFill="1" applyAlignment="1">
      <alignment horizontal="center"/>
    </xf>
    <xf numFmtId="2" fontId="31" fillId="33" borderId="0" xfId="0" applyNumberFormat="1" applyFont="1" applyFill="1" applyAlignment="1">
      <alignment/>
    </xf>
    <xf numFmtId="0" fontId="37" fillId="0" borderId="10" xfId="0" applyFont="1" applyBorder="1" applyAlignment="1">
      <alignment/>
    </xf>
    <xf numFmtId="0" fontId="24" fillId="0" borderId="11" xfId="0" applyFont="1" applyFill="1" applyBorder="1" applyAlignment="1">
      <alignment horizontal="center" vertical="center" wrapText="1"/>
    </xf>
    <xf numFmtId="0" fontId="35" fillId="0" borderId="0" xfId="0" applyFont="1" applyFill="1" applyAlignment="1">
      <alignment/>
    </xf>
    <xf numFmtId="0" fontId="24" fillId="0" borderId="11" xfId="0" applyFont="1" applyFill="1" applyBorder="1" applyAlignment="1">
      <alignment vertical="center" wrapText="1"/>
    </xf>
    <xf numFmtId="0" fontId="23" fillId="0" borderId="11" xfId="0" applyFont="1" applyBorder="1" applyAlignment="1">
      <alignment horizontal="center"/>
    </xf>
    <xf numFmtId="0" fontId="23" fillId="0" borderId="18" xfId="0" applyFont="1" applyBorder="1" applyAlignment="1">
      <alignment horizontal="center" vertical="center" wrapText="1"/>
    </xf>
    <xf numFmtId="0" fontId="37" fillId="0" borderId="0" xfId="0" applyFont="1" applyAlignment="1">
      <alignment horizontal="center"/>
    </xf>
    <xf numFmtId="172" fontId="23" fillId="33" borderId="11" xfId="42" applyNumberFormat="1" applyFont="1" applyFill="1" applyBorder="1" applyAlignment="1" applyProtection="1">
      <alignment horizontal="center"/>
      <protection locked="0"/>
    </xf>
    <xf numFmtId="172" fontId="37" fillId="33" borderId="11" xfId="42" applyNumberFormat="1" applyFont="1" applyFill="1" applyBorder="1" applyAlignment="1" applyProtection="1">
      <alignment horizontal="center"/>
      <protection locked="0"/>
    </xf>
    <xf numFmtId="0" fontId="37" fillId="0" borderId="0" xfId="0" applyFont="1" applyAlignment="1" applyProtection="1">
      <alignment horizontal="center"/>
      <protection locked="0"/>
    </xf>
    <xf numFmtId="0" fontId="35" fillId="0" borderId="0" xfId="0" applyFont="1" applyAlignment="1" applyProtection="1">
      <alignment/>
      <protection locked="0"/>
    </xf>
    <xf numFmtId="172" fontId="24" fillId="33" borderId="11" xfId="42" applyNumberFormat="1" applyFont="1" applyFill="1" applyBorder="1" applyAlignment="1" applyProtection="1">
      <alignment horizontal="center"/>
      <protection locked="0"/>
    </xf>
    <xf numFmtId="172" fontId="24" fillId="33" borderId="11" xfId="42" applyNumberFormat="1" applyFont="1" applyFill="1" applyBorder="1" applyAlignment="1" applyProtection="1">
      <alignment/>
      <protection locked="0"/>
    </xf>
    <xf numFmtId="172" fontId="35" fillId="33" borderId="11" xfId="42" applyNumberFormat="1" applyFont="1" applyFill="1" applyBorder="1" applyAlignment="1" applyProtection="1">
      <alignment/>
      <protection locked="0"/>
    </xf>
    <xf numFmtId="0" fontId="23" fillId="0" borderId="11" xfId="0" applyFont="1" applyBorder="1" applyAlignment="1" applyProtection="1">
      <alignment horizontal="center"/>
      <protection locked="0"/>
    </xf>
    <xf numFmtId="0" fontId="23" fillId="33" borderId="11" xfId="0" applyFont="1" applyFill="1" applyBorder="1" applyAlignment="1" applyProtection="1">
      <alignment horizontal="left"/>
      <protection locked="0"/>
    </xf>
    <xf numFmtId="172" fontId="8" fillId="0" borderId="12" xfId="42" applyNumberFormat="1" applyFont="1" applyBorder="1" applyAlignment="1">
      <alignment/>
    </xf>
    <xf numFmtId="0" fontId="37" fillId="0" borderId="0" xfId="0" applyFont="1" applyAlignment="1">
      <alignment/>
    </xf>
    <xf numFmtId="0" fontId="37" fillId="0" borderId="0" xfId="0" applyFont="1" applyFill="1" applyAlignment="1">
      <alignment/>
    </xf>
    <xf numFmtId="0" fontId="23" fillId="0" borderId="0" xfId="0" applyFont="1" applyFill="1" applyBorder="1" applyAlignment="1">
      <alignment/>
    </xf>
    <xf numFmtId="0" fontId="23" fillId="0" borderId="0" xfId="0" applyFont="1" applyFill="1" applyBorder="1" applyAlignment="1">
      <alignment horizontal="center"/>
    </xf>
    <xf numFmtId="0" fontId="39" fillId="0" borderId="0" xfId="0" applyFont="1" applyFill="1" applyAlignment="1">
      <alignment/>
    </xf>
    <xf numFmtId="0" fontId="23" fillId="0" borderId="0" xfId="0" applyFont="1" applyAlignment="1">
      <alignment/>
    </xf>
    <xf numFmtId="0" fontId="39" fillId="0" borderId="0" xfId="0" applyFont="1" applyAlignment="1">
      <alignment/>
    </xf>
    <xf numFmtId="0" fontId="23" fillId="33" borderId="0" xfId="0" applyFont="1" applyFill="1" applyBorder="1" applyAlignment="1">
      <alignment horizontal="center"/>
    </xf>
    <xf numFmtId="0" fontId="23" fillId="33" borderId="0" xfId="0" applyFont="1" applyFill="1" applyBorder="1" applyAlignment="1">
      <alignment/>
    </xf>
    <xf numFmtId="0" fontId="40" fillId="0" borderId="0" xfId="0" applyFont="1" applyBorder="1" applyAlignment="1">
      <alignment horizontal="center" wrapText="1"/>
    </xf>
    <xf numFmtId="0" fontId="41" fillId="0" borderId="0" xfId="0" applyFont="1" applyBorder="1" applyAlignment="1">
      <alignment wrapText="1"/>
    </xf>
    <xf numFmtId="0" fontId="40" fillId="0" borderId="0" xfId="0" applyNumberFormat="1" applyFont="1" applyBorder="1" applyAlignment="1">
      <alignment/>
    </xf>
    <xf numFmtId="0" fontId="40" fillId="0" borderId="0" xfId="0" applyNumberFormat="1" applyFont="1" applyBorder="1" applyAlignment="1">
      <alignment horizontal="center"/>
    </xf>
    <xf numFmtId="0" fontId="35" fillId="0" borderId="0" xfId="0" applyFont="1" applyAlignment="1">
      <alignment horizontal="center"/>
    </xf>
    <xf numFmtId="0" fontId="40" fillId="0" borderId="0" xfId="0" applyFont="1" applyAlignment="1">
      <alignment/>
    </xf>
    <xf numFmtId="49" fontId="24" fillId="0" borderId="0" xfId="0" applyNumberFormat="1" applyFont="1" applyAlignment="1">
      <alignment/>
    </xf>
    <xf numFmtId="49" fontId="23" fillId="0" borderId="0" xfId="0" applyNumberFormat="1" applyFont="1" applyAlignment="1">
      <alignment/>
    </xf>
    <xf numFmtId="49" fontId="25" fillId="0" borderId="0" xfId="0" applyNumberFormat="1" applyFont="1" applyBorder="1" applyAlignment="1">
      <alignment wrapText="1"/>
    </xf>
    <xf numFmtId="49" fontId="25" fillId="0" borderId="0" xfId="0" applyNumberFormat="1" applyFont="1" applyBorder="1" applyAlignment="1">
      <alignment horizontal="justify" vertical="justify" wrapText="1"/>
    </xf>
    <xf numFmtId="49" fontId="37" fillId="0" borderId="0" xfId="0" applyNumberFormat="1" applyFont="1" applyBorder="1" applyAlignment="1">
      <alignment/>
    </xf>
    <xf numFmtId="0" fontId="9" fillId="0" borderId="0" xfId="0" applyNumberFormat="1" applyFont="1" applyAlignment="1">
      <alignment/>
    </xf>
    <xf numFmtId="0" fontId="42" fillId="33" borderId="0" xfId="0" applyNumberFormat="1" applyFont="1" applyFill="1" applyBorder="1" applyAlignment="1">
      <alignment horizontal="center" wrapText="1"/>
    </xf>
    <xf numFmtId="2" fontId="4" fillId="33" borderId="0" xfId="0" applyNumberFormat="1" applyFont="1" applyFill="1" applyAlignment="1">
      <alignment/>
    </xf>
    <xf numFmtId="0" fontId="6" fillId="0" borderId="11" xfId="0" applyFont="1" applyFill="1" applyBorder="1" applyAlignment="1">
      <alignment horizontal="center" vertical="center" wrapText="1"/>
    </xf>
    <xf numFmtId="49" fontId="37" fillId="0" borderId="0" xfId="0" applyNumberFormat="1" applyFont="1" applyFill="1" applyAlignment="1">
      <alignment/>
    </xf>
    <xf numFmtId="10" fontId="37" fillId="0" borderId="0" xfId="0" applyNumberFormat="1" applyFont="1" applyFill="1" applyAlignment="1">
      <alignment/>
    </xf>
    <xf numFmtId="0" fontId="7" fillId="0" borderId="11" xfId="0" applyFont="1" applyBorder="1" applyAlignment="1">
      <alignment horizontal="center" vertical="center" wrapText="1"/>
    </xf>
    <xf numFmtId="0" fontId="7" fillId="33" borderId="11" xfId="0" applyFont="1" applyFill="1" applyBorder="1" applyAlignment="1" applyProtection="1">
      <alignment horizontal="center" vertical="center" wrapText="1"/>
      <protection locked="0"/>
    </xf>
    <xf numFmtId="0" fontId="92" fillId="33" borderId="11" xfId="0" applyFont="1" applyFill="1" applyBorder="1" applyAlignment="1" applyProtection="1">
      <alignment horizontal="center" vertical="center" wrapText="1"/>
      <protection locked="0"/>
    </xf>
    <xf numFmtId="0" fontId="37" fillId="0" borderId="0" xfId="0" applyFont="1" applyAlignment="1" applyProtection="1">
      <alignment/>
      <protection locked="0"/>
    </xf>
    <xf numFmtId="0" fontId="6" fillId="33" borderId="11" xfId="0" applyFont="1" applyFill="1" applyBorder="1" applyAlignment="1" applyProtection="1">
      <alignment horizontal="center" vertical="center" wrapText="1"/>
      <protection locked="0"/>
    </xf>
    <xf numFmtId="0" fontId="93" fillId="33" borderId="11" xfId="0" applyFont="1" applyFill="1" applyBorder="1" applyAlignment="1" applyProtection="1">
      <alignment horizontal="center" vertical="center" wrapText="1"/>
      <protection locked="0"/>
    </xf>
    <xf numFmtId="49" fontId="19" fillId="0" borderId="12" xfId="58" applyNumberFormat="1" applyFont="1" applyFill="1" applyBorder="1" applyAlignment="1">
      <alignment vertical="center" wrapText="1"/>
      <protection/>
    </xf>
    <xf numFmtId="49" fontId="17" fillId="0" borderId="0" xfId="58" applyNumberFormat="1" applyFont="1" applyFill="1" applyBorder="1" applyAlignment="1">
      <alignment vertical="center" wrapText="1"/>
      <protection/>
    </xf>
    <xf numFmtId="10" fontId="37" fillId="0" borderId="0" xfId="0" applyNumberFormat="1" applyFont="1" applyAlignment="1">
      <alignment/>
    </xf>
    <xf numFmtId="0" fontId="43" fillId="0" borderId="0" xfId="58" applyFont="1" applyBorder="1" applyAlignment="1">
      <alignment wrapText="1"/>
      <protection/>
    </xf>
    <xf numFmtId="49" fontId="44" fillId="0" borderId="0" xfId="58" applyNumberFormat="1" applyFont="1" applyFill="1" applyBorder="1" applyAlignment="1">
      <alignment vertical="center" wrapText="1"/>
      <protection/>
    </xf>
    <xf numFmtId="0" fontId="15" fillId="0" borderId="0" xfId="58" applyFont="1" applyBorder="1" applyAlignment="1">
      <alignment wrapText="1"/>
      <protection/>
    </xf>
    <xf numFmtId="0" fontId="12" fillId="0" borderId="0" xfId="58" applyFont="1" applyBorder="1" applyAlignment="1">
      <alignment vertical="center" wrapText="1"/>
      <protection/>
    </xf>
    <xf numFmtId="0" fontId="0" fillId="0" borderId="0" xfId="0" applyFont="1" applyAlignment="1">
      <alignment/>
    </xf>
    <xf numFmtId="49" fontId="15" fillId="0" borderId="0" xfId="0" applyNumberFormat="1" applyFont="1" applyAlignment="1">
      <alignment/>
    </xf>
    <xf numFmtId="49" fontId="39" fillId="0" borderId="0" xfId="0" applyNumberFormat="1" applyFont="1" applyAlignment="1">
      <alignment/>
    </xf>
    <xf numFmtId="49" fontId="37" fillId="0" borderId="0" xfId="0" applyNumberFormat="1" applyFont="1" applyAlignment="1">
      <alignment/>
    </xf>
    <xf numFmtId="172" fontId="7" fillId="45" borderId="11" xfId="42" applyNumberFormat="1" applyFont="1" applyFill="1" applyBorder="1" applyAlignment="1" applyProtection="1">
      <alignment horizontal="center" vertical="center"/>
      <protection locked="0"/>
    </xf>
    <xf numFmtId="49" fontId="7" fillId="0" borderId="11" xfId="0" applyNumberFormat="1" applyFont="1" applyFill="1" applyBorder="1" applyAlignment="1" applyProtection="1">
      <alignment horizontal="center" vertical="center" wrapText="1"/>
      <protection locked="0"/>
    </xf>
    <xf numFmtId="172" fontId="7" fillId="0" borderId="11" xfId="42" applyNumberFormat="1" applyFont="1" applyFill="1" applyBorder="1" applyAlignment="1" applyProtection="1">
      <alignment horizontal="center" vertical="center"/>
      <protection/>
    </xf>
    <xf numFmtId="172" fontId="9" fillId="0" borderId="11" xfId="42" applyNumberFormat="1" applyFont="1" applyFill="1" applyBorder="1" applyAlignment="1" applyProtection="1">
      <alignment horizontal="right" vertical="center"/>
      <protection locked="0"/>
    </xf>
    <xf numFmtId="172" fontId="17" fillId="0" borderId="11" xfId="42" applyNumberFormat="1" applyFont="1" applyFill="1" applyBorder="1" applyAlignment="1" applyProtection="1">
      <alignment horizontal="right" vertical="center"/>
      <protection locked="0"/>
    </xf>
    <xf numFmtId="172" fontId="9" fillId="0" borderId="11" xfId="42" applyNumberFormat="1" applyFont="1" applyFill="1" applyBorder="1" applyAlignment="1" applyProtection="1">
      <alignment horizontal="right" vertical="center" wrapText="1"/>
      <protection locked="0"/>
    </xf>
    <xf numFmtId="172" fontId="18" fillId="0" borderId="11" xfId="42" applyNumberFormat="1" applyFont="1" applyFill="1" applyBorder="1" applyAlignment="1" applyProtection="1">
      <alignment horizontal="right" vertical="center"/>
      <protection locked="0"/>
    </xf>
    <xf numFmtId="172" fontId="94" fillId="0" borderId="11" xfId="42" applyNumberFormat="1" applyFont="1" applyFill="1" applyBorder="1" applyAlignment="1">
      <alignment horizontal="right"/>
    </xf>
    <xf numFmtId="172" fontId="19" fillId="0" borderId="11" xfId="42" applyNumberFormat="1" applyFont="1" applyFill="1" applyBorder="1" applyAlignment="1" applyProtection="1">
      <alignment horizontal="right" vertical="center"/>
      <protection locked="0"/>
    </xf>
    <xf numFmtId="172" fontId="0" fillId="0" borderId="0" xfId="0" applyNumberFormat="1" applyAlignment="1">
      <alignment/>
    </xf>
    <xf numFmtId="172" fontId="15" fillId="0" borderId="0" xfId="0" applyNumberFormat="1" applyFont="1" applyAlignment="1">
      <alignment/>
    </xf>
    <xf numFmtId="43" fontId="0" fillId="0" borderId="0" xfId="42" applyFont="1" applyFill="1" applyBorder="1" applyAlignment="1" applyProtection="1">
      <alignment horizontal="left" vertical="top" wrapText="1"/>
      <protection locked="0"/>
    </xf>
    <xf numFmtId="43" fontId="2" fillId="0" borderId="0" xfId="42" applyFont="1" applyFill="1" applyAlignment="1" applyProtection="1">
      <alignment horizontal="center" wrapText="1"/>
      <protection locked="0"/>
    </xf>
    <xf numFmtId="0" fontId="2" fillId="0" borderId="0" xfId="0" applyFont="1" applyAlignment="1">
      <alignment horizontal="center" wrapText="1"/>
    </xf>
    <xf numFmtId="172" fontId="7" fillId="45" borderId="11" xfId="42" applyNumberFormat="1" applyFont="1" applyFill="1" applyBorder="1" applyAlignment="1" applyProtection="1">
      <alignment horizontal="center" vertical="center"/>
      <protection/>
    </xf>
    <xf numFmtId="172" fontId="7" fillId="45" borderId="11" xfId="42" applyNumberFormat="1" applyFont="1" applyFill="1" applyBorder="1" applyAlignment="1" applyProtection="1">
      <alignment horizontal="center" vertical="center"/>
      <protection locked="0"/>
    </xf>
    <xf numFmtId="172" fontId="7" fillId="45" borderId="14" xfId="42" applyNumberFormat="1" applyFont="1" applyFill="1" applyBorder="1" applyAlignment="1" applyProtection="1">
      <alignment vertical="center" wrapText="1"/>
      <protection locked="0"/>
    </xf>
    <xf numFmtId="49" fontId="5" fillId="0" borderId="0" xfId="0" applyNumberFormat="1" applyFont="1" applyFill="1" applyBorder="1" applyAlignment="1" applyProtection="1">
      <alignment horizontal="right"/>
      <protection locked="0"/>
    </xf>
    <xf numFmtId="49" fontId="6" fillId="33" borderId="0" xfId="0" applyNumberFormat="1" applyFont="1" applyFill="1" applyBorder="1" applyAlignment="1" applyProtection="1">
      <alignment horizontal="center" vertical="center" wrapText="1"/>
      <protection locked="0"/>
    </xf>
    <xf numFmtId="49" fontId="7" fillId="33" borderId="0" xfId="0" applyNumberFormat="1" applyFont="1" applyFill="1" applyBorder="1" applyAlignment="1" applyProtection="1">
      <alignment horizontal="center" vertical="center" wrapText="1"/>
      <protection locked="0"/>
    </xf>
    <xf numFmtId="43" fontId="8" fillId="0" borderId="0" xfId="42" applyFont="1" applyFill="1" applyBorder="1" applyAlignment="1" applyProtection="1">
      <alignment horizontal="center" vertical="center" wrapText="1"/>
      <protection locked="0"/>
    </xf>
    <xf numFmtId="172" fontId="7" fillId="34" borderId="0" xfId="61" applyNumberFormat="1" applyFont="1" applyFill="1" applyBorder="1" applyAlignment="1" applyProtection="1">
      <alignment horizontal="center" vertical="center"/>
      <protection locked="0"/>
    </xf>
    <xf numFmtId="172" fontId="7" fillId="36" borderId="11" xfId="42" applyNumberFormat="1" applyFont="1" applyFill="1" applyBorder="1" applyAlignment="1" applyProtection="1">
      <alignment horizontal="center" vertical="center"/>
      <protection locked="0"/>
    </xf>
    <xf numFmtId="1" fontId="87" fillId="35" borderId="11" xfId="0" applyNumberFormat="1" applyFont="1" applyFill="1" applyBorder="1" applyAlignment="1">
      <alignment vertical="center" wrapText="1"/>
    </xf>
    <xf numFmtId="172" fontId="7" fillId="34" borderId="11" xfId="42" applyNumberFormat="1" applyFont="1" applyFill="1" applyBorder="1" applyAlignment="1" applyProtection="1">
      <alignment horizontal="center" vertical="center"/>
      <protection locked="0"/>
    </xf>
    <xf numFmtId="172" fontId="0" fillId="33" borderId="0" xfId="0" applyNumberFormat="1" applyFill="1" applyAlignment="1" applyProtection="1">
      <alignment/>
      <protection locked="0"/>
    </xf>
    <xf numFmtId="172" fontId="12" fillId="39" borderId="11" xfId="42" applyNumberFormat="1" applyFont="1" applyFill="1" applyBorder="1" applyAlignment="1" applyProtection="1">
      <alignment horizontal="center" vertical="center" wrapText="1"/>
      <protection/>
    </xf>
    <xf numFmtId="172" fontId="7" fillId="45" borderId="14" xfId="42" applyNumberFormat="1" applyFont="1" applyFill="1" applyBorder="1" applyAlignment="1" applyProtection="1">
      <alignment vertical="center" wrapText="1"/>
      <protection locked="0"/>
    </xf>
    <xf numFmtId="172" fontId="12" fillId="36" borderId="11" xfId="42" applyNumberFormat="1" applyFont="1" applyFill="1" applyBorder="1" applyAlignment="1" applyProtection="1">
      <alignment horizontal="center" vertical="center"/>
      <protection locked="0"/>
    </xf>
    <xf numFmtId="172" fontId="12" fillId="34" borderId="11" xfId="42" applyNumberFormat="1" applyFont="1" applyFill="1" applyBorder="1" applyAlignment="1" applyProtection="1">
      <alignment horizontal="center" vertical="center"/>
      <protection locked="0"/>
    </xf>
    <xf numFmtId="3" fontId="86" fillId="35" borderId="11" xfId="0" applyNumberFormat="1" applyFont="1" applyFill="1" applyBorder="1" applyAlignment="1" applyProtection="1">
      <alignment vertical="center" wrapText="1"/>
      <protection locked="0"/>
    </xf>
    <xf numFmtId="172" fontId="12" fillId="33" borderId="14" xfId="44" applyNumberFormat="1" applyFont="1" applyFill="1" applyBorder="1" applyAlignment="1" applyProtection="1">
      <alignment vertical="center" wrapText="1"/>
      <protection locked="0"/>
    </xf>
    <xf numFmtId="172" fontId="12" fillId="33" borderId="11" xfId="42" applyNumberFormat="1" applyFont="1" applyFill="1" applyBorder="1" applyAlignment="1" applyProtection="1">
      <alignment horizontal="center" vertical="center"/>
      <protection locked="0"/>
    </xf>
    <xf numFmtId="49" fontId="17" fillId="0" borderId="11" xfId="56" applyNumberFormat="1" applyFont="1" applyFill="1" applyBorder="1" applyAlignment="1" applyProtection="1">
      <alignment horizontal="center" vertical="center"/>
      <protection/>
    </xf>
    <xf numFmtId="49" fontId="17" fillId="0" borderId="11" xfId="56" applyNumberFormat="1" applyFont="1" applyFill="1" applyBorder="1" applyAlignment="1" applyProtection="1">
      <alignment horizontal="center"/>
      <protection/>
    </xf>
    <xf numFmtId="3" fontId="95" fillId="0" borderId="11" xfId="0" applyNumberFormat="1" applyFont="1" applyBorder="1" applyAlignment="1">
      <alignment horizontal="center"/>
    </xf>
    <xf numFmtId="49" fontId="9" fillId="0" borderId="11" xfId="56" applyNumberFormat="1" applyFont="1" applyFill="1" applyBorder="1" applyAlignment="1" applyProtection="1">
      <alignment horizontal="center"/>
      <protection/>
    </xf>
    <xf numFmtId="3" fontId="94" fillId="0" borderId="11" xfId="0" applyNumberFormat="1" applyFont="1" applyBorder="1" applyAlignment="1">
      <alignment horizontal="center"/>
    </xf>
    <xf numFmtId="49" fontId="2" fillId="0" borderId="0" xfId="56" applyNumberFormat="1" applyFont="1" applyFill="1" applyBorder="1" applyAlignment="1" applyProtection="1">
      <alignment horizontal="center" wrapText="1"/>
      <protection/>
    </xf>
    <xf numFmtId="49" fontId="17" fillId="0" borderId="11" xfId="56" applyNumberFormat="1" applyFont="1" applyFill="1" applyBorder="1" applyAlignment="1" applyProtection="1">
      <alignment horizontal="left" wrapText="1"/>
      <protection/>
    </xf>
    <xf numFmtId="49" fontId="9" fillId="0" borderId="11" xfId="56" applyNumberFormat="1" applyFont="1" applyFill="1" applyBorder="1" applyAlignment="1" applyProtection="1">
      <alignment horizontal="left" wrapText="1"/>
      <protection/>
    </xf>
    <xf numFmtId="49" fontId="6" fillId="20" borderId="14" xfId="0" applyNumberFormat="1" applyFont="1" applyFill="1" applyBorder="1" applyAlignment="1" applyProtection="1">
      <alignment horizontal="center"/>
      <protection locked="0"/>
    </xf>
    <xf numFmtId="49" fontId="0" fillId="20" borderId="0" xfId="0" applyNumberFormat="1" applyFont="1" applyFill="1" applyBorder="1" applyAlignment="1" applyProtection="1">
      <alignment/>
      <protection locked="0"/>
    </xf>
    <xf numFmtId="49" fontId="0" fillId="20" borderId="0" xfId="0" applyNumberFormat="1" applyFont="1" applyFill="1" applyAlignment="1" applyProtection="1">
      <alignment/>
      <protection locked="0"/>
    </xf>
    <xf numFmtId="172" fontId="6" fillId="20" borderId="17" xfId="42" applyNumberFormat="1" applyFont="1" applyFill="1" applyBorder="1" applyAlignment="1" applyProtection="1" quotePrefix="1">
      <alignment horizontal="center" wrapText="1"/>
      <protection locked="0"/>
    </xf>
    <xf numFmtId="172" fontId="6" fillId="20" borderId="17" xfId="42" applyNumberFormat="1" applyFont="1" applyFill="1" applyBorder="1" applyAlignment="1" applyProtection="1">
      <alignment horizontal="center" wrapText="1"/>
      <protection locked="0"/>
    </xf>
    <xf numFmtId="172" fontId="7" fillId="20" borderId="14" xfId="42" applyNumberFormat="1" applyFont="1" applyFill="1" applyBorder="1" applyAlignment="1" applyProtection="1">
      <alignment horizontal="center"/>
      <protection locked="0"/>
    </xf>
    <xf numFmtId="172" fontId="7" fillId="20" borderId="17" xfId="42" applyNumberFormat="1" applyFont="1" applyFill="1" applyBorder="1" applyAlignment="1" applyProtection="1">
      <alignment horizontal="center"/>
      <protection locked="0"/>
    </xf>
    <xf numFmtId="49" fontId="6" fillId="20" borderId="0" xfId="0" applyNumberFormat="1" applyFont="1" applyFill="1" applyBorder="1" applyAlignment="1" applyProtection="1">
      <alignment vertical="justify" textRotation="90" wrapText="1"/>
      <protection locked="0"/>
    </xf>
    <xf numFmtId="172" fontId="6" fillId="20" borderId="11" xfId="42" applyNumberFormat="1" applyFont="1" applyFill="1" applyBorder="1" applyAlignment="1" applyProtection="1">
      <alignment wrapText="1"/>
      <protection locked="0"/>
    </xf>
    <xf numFmtId="172" fontId="6" fillId="10" borderId="11" xfId="42" applyNumberFormat="1" applyFont="1" applyFill="1" applyBorder="1" applyAlignment="1" applyProtection="1">
      <alignment wrapText="1"/>
      <protection locked="0"/>
    </xf>
    <xf numFmtId="172" fontId="7" fillId="10" borderId="11" xfId="42" applyNumberFormat="1" applyFont="1" applyFill="1" applyBorder="1" applyAlignment="1" applyProtection="1">
      <alignment wrapText="1"/>
      <protection locked="0"/>
    </xf>
    <xf numFmtId="172" fontId="11" fillId="42" borderId="11" xfId="42" applyNumberFormat="1" applyFont="1" applyFill="1" applyBorder="1" applyAlignment="1">
      <alignment vertical="center"/>
    </xf>
    <xf numFmtId="172" fontId="7" fillId="0" borderId="13" xfId="0" applyNumberFormat="1" applyFont="1" applyBorder="1" applyAlignment="1">
      <alignment vertical="center"/>
    </xf>
    <xf numFmtId="172" fontId="7" fillId="0" borderId="11" xfId="0" applyNumberFormat="1" applyFont="1" applyBorder="1" applyAlignment="1">
      <alignment vertical="center"/>
    </xf>
    <xf numFmtId="172" fontId="0" fillId="0" borderId="0" xfId="42" applyNumberFormat="1" applyFont="1" applyAlignment="1">
      <alignment/>
    </xf>
    <xf numFmtId="0" fontId="85" fillId="0" borderId="0" xfId="0" applyFont="1" applyAlignment="1">
      <alignment/>
    </xf>
    <xf numFmtId="172" fontId="85" fillId="0" borderId="0" xfId="0" applyNumberFormat="1" applyFont="1" applyAlignment="1">
      <alignment/>
    </xf>
    <xf numFmtId="172" fontId="0" fillId="0" borderId="0" xfId="0" applyNumberFormat="1" applyFill="1" applyAlignment="1">
      <alignment/>
    </xf>
    <xf numFmtId="3" fontId="0" fillId="0" borderId="0" xfId="0" applyNumberFormat="1" applyFill="1" applyAlignment="1">
      <alignment/>
    </xf>
    <xf numFmtId="172" fontId="0" fillId="0" borderId="0" xfId="0" applyNumberFormat="1" applyFont="1" applyAlignment="1">
      <alignment/>
    </xf>
    <xf numFmtId="172" fontId="6" fillId="36" borderId="11" xfId="42" applyNumberFormat="1" applyFont="1" applyFill="1" applyBorder="1" applyAlignment="1" applyProtection="1">
      <alignment horizontal="center" vertical="center"/>
      <protection locked="0"/>
    </xf>
    <xf numFmtId="172" fontId="12" fillId="34" borderId="11" xfId="42" applyNumberFormat="1" applyFont="1" applyFill="1" applyBorder="1" applyAlignment="1" applyProtection="1">
      <alignment horizontal="center" vertical="center" wrapText="1"/>
      <protection locked="0"/>
    </xf>
    <xf numFmtId="172" fontId="12" fillId="34" borderId="11" xfId="44" applyNumberFormat="1" applyFont="1" applyFill="1" applyBorder="1" applyAlignment="1" applyProtection="1">
      <alignment horizontal="center" vertical="center" wrapText="1"/>
      <protection/>
    </xf>
    <xf numFmtId="0" fontId="7" fillId="0" borderId="11" xfId="0" applyFont="1" applyBorder="1" applyAlignment="1" applyProtection="1">
      <alignment wrapText="1"/>
      <protection locked="0"/>
    </xf>
    <xf numFmtId="3" fontId="94" fillId="0" borderId="11" xfId="57" applyNumberFormat="1" applyFont="1" applyBorder="1" applyAlignment="1">
      <alignment horizontal="right" vertical="center"/>
      <protection/>
    </xf>
    <xf numFmtId="172" fontId="12" fillId="8" borderId="11" xfId="42" applyNumberFormat="1" applyFont="1" applyFill="1" applyBorder="1" applyAlignment="1" applyProtection="1">
      <alignment horizontal="center" vertical="center"/>
      <protection locked="0"/>
    </xf>
    <xf numFmtId="172" fontId="88" fillId="35" borderId="11" xfId="42" applyNumberFormat="1" applyFont="1" applyFill="1" applyBorder="1" applyAlignment="1">
      <alignment vertical="center" wrapText="1"/>
    </xf>
    <xf numFmtId="49" fontId="12" fillId="8" borderId="11" xfId="0" applyNumberFormat="1" applyFont="1" applyFill="1" applyBorder="1" applyAlignment="1" applyProtection="1">
      <alignment horizontal="center"/>
      <protection locked="0"/>
    </xf>
    <xf numFmtId="49" fontId="12" fillId="8" borderId="11" xfId="0" applyNumberFormat="1" applyFont="1" applyFill="1" applyBorder="1" applyAlignment="1" applyProtection="1">
      <alignment horizontal="left"/>
      <protection locked="0"/>
    </xf>
    <xf numFmtId="172" fontId="7" fillId="8" borderId="11" xfId="42" applyNumberFormat="1" applyFont="1" applyFill="1" applyBorder="1" applyAlignment="1" applyProtection="1">
      <alignment horizontal="center" vertical="center"/>
      <protection locked="0"/>
    </xf>
    <xf numFmtId="49" fontId="0" fillId="8" borderId="0" xfId="0" applyNumberFormat="1" applyFont="1" applyFill="1" applyAlignment="1" applyProtection="1">
      <alignment/>
      <protection locked="0"/>
    </xf>
    <xf numFmtId="2" fontId="0" fillId="8" borderId="0" xfId="0" applyNumberFormat="1" applyFill="1" applyAlignment="1" applyProtection="1">
      <alignment/>
      <protection locked="0"/>
    </xf>
    <xf numFmtId="172" fontId="17" fillId="8" borderId="11" xfId="42" applyNumberFormat="1" applyFont="1" applyFill="1" applyBorder="1" applyAlignment="1" applyProtection="1">
      <alignment horizontal="center"/>
      <protection locked="0"/>
    </xf>
    <xf numFmtId="172" fontId="9" fillId="8" borderId="11" xfId="42" applyNumberFormat="1" applyFont="1" applyFill="1" applyBorder="1" applyAlignment="1" applyProtection="1">
      <alignment horizontal="center"/>
      <protection locked="0"/>
    </xf>
    <xf numFmtId="172" fontId="0" fillId="8" borderId="11" xfId="42" applyNumberFormat="1" applyFont="1" applyFill="1" applyBorder="1" applyAlignment="1" applyProtection="1">
      <alignment horizontal="center"/>
      <protection locked="0"/>
    </xf>
    <xf numFmtId="172" fontId="22" fillId="8" borderId="11" xfId="42" applyNumberFormat="1" applyFont="1" applyFill="1" applyBorder="1" applyAlignment="1" applyProtection="1">
      <alignment horizontal="center"/>
      <protection locked="0"/>
    </xf>
    <xf numFmtId="0" fontId="7" fillId="8" borderId="11" xfId="0" applyFont="1" applyFill="1" applyBorder="1" applyAlignment="1" applyProtection="1">
      <alignment wrapText="1"/>
      <protection locked="0"/>
    </xf>
    <xf numFmtId="172" fontId="7" fillId="8" borderId="11" xfId="42" applyNumberFormat="1" applyFont="1" applyFill="1" applyBorder="1" applyAlignment="1" applyProtection="1">
      <alignment wrapText="1"/>
      <protection locked="0"/>
    </xf>
    <xf numFmtId="172" fontId="6" fillId="8" borderId="11" xfId="42" applyNumberFormat="1" applyFont="1" applyFill="1" applyBorder="1" applyAlignment="1" applyProtection="1">
      <alignment wrapText="1"/>
      <protection locked="0"/>
    </xf>
    <xf numFmtId="0" fontId="85" fillId="8" borderId="0" xfId="0" applyFont="1" applyFill="1" applyAlignment="1" applyProtection="1">
      <alignment/>
      <protection locked="0"/>
    </xf>
    <xf numFmtId="0" fontId="0" fillId="8" borderId="0" xfId="0" applyFill="1" applyAlignment="1">
      <alignment/>
    </xf>
    <xf numFmtId="172" fontId="26" fillId="8" borderId="11" xfId="42" applyNumberFormat="1" applyFont="1" applyFill="1" applyBorder="1" applyAlignment="1" applyProtection="1">
      <alignment horizontal="center" vertical="center"/>
      <protection locked="0"/>
    </xf>
    <xf numFmtId="172" fontId="12" fillId="8" borderId="11" xfId="42" applyNumberFormat="1" applyFont="1" applyFill="1" applyBorder="1" applyAlignment="1" applyProtection="1">
      <alignment horizontal="center"/>
      <protection locked="0"/>
    </xf>
    <xf numFmtId="172" fontId="0" fillId="8" borderId="11" xfId="42" applyNumberFormat="1" applyFont="1" applyFill="1" applyBorder="1" applyAlignment="1" applyProtection="1">
      <alignment horizontal="center"/>
      <protection locked="0"/>
    </xf>
    <xf numFmtId="172" fontId="0" fillId="8" borderId="11" xfId="42" applyNumberFormat="1" applyFont="1" applyFill="1" applyBorder="1" applyAlignment="1" applyProtection="1">
      <alignment/>
      <protection locked="0"/>
    </xf>
    <xf numFmtId="49" fontId="0" fillId="8" borderId="0" xfId="0" applyNumberFormat="1" applyFill="1" applyAlignment="1" applyProtection="1">
      <alignment/>
      <protection locked="0"/>
    </xf>
    <xf numFmtId="172" fontId="20" fillId="8" borderId="11" xfId="42" applyNumberFormat="1" applyFont="1" applyFill="1" applyBorder="1" applyAlignment="1" applyProtection="1">
      <alignment horizontal="center"/>
      <protection locked="0"/>
    </xf>
    <xf numFmtId="172" fontId="3" fillId="8" borderId="11" xfId="42" applyNumberFormat="1" applyFont="1" applyFill="1" applyBorder="1" applyAlignment="1" applyProtection="1">
      <alignment horizontal="center"/>
      <protection locked="0"/>
    </xf>
    <xf numFmtId="172" fontId="22" fillId="8" borderId="11" xfId="42" applyNumberFormat="1" applyFont="1" applyFill="1" applyBorder="1" applyAlignment="1" applyProtection="1">
      <alignment/>
      <protection locked="0"/>
    </xf>
    <xf numFmtId="172" fontId="12" fillId="8" borderId="11" xfId="42" applyNumberFormat="1" applyFont="1" applyFill="1" applyBorder="1" applyAlignment="1" applyProtection="1">
      <alignment horizontal="center" vertical="center"/>
      <protection locked="0"/>
    </xf>
    <xf numFmtId="172" fontId="26" fillId="8" borderId="11" xfId="44" applyNumberFormat="1" applyFont="1" applyFill="1" applyBorder="1" applyAlignment="1" applyProtection="1">
      <alignment horizontal="center" vertical="center"/>
      <protection locked="0"/>
    </xf>
    <xf numFmtId="172" fontId="12" fillId="0" borderId="0" xfId="0" applyNumberFormat="1" applyFont="1" applyFill="1" applyAlignment="1">
      <alignment/>
    </xf>
    <xf numFmtId="49" fontId="12" fillId="36" borderId="11" xfId="0" applyNumberFormat="1" applyFont="1" applyFill="1" applyBorder="1" applyAlignment="1" applyProtection="1">
      <alignment horizontal="center" vertical="center" wrapText="1"/>
      <protection/>
    </xf>
    <xf numFmtId="172" fontId="12" fillId="33" borderId="14" xfId="42" applyNumberFormat="1" applyFont="1" applyFill="1" applyBorder="1" applyAlignment="1" applyProtection="1">
      <alignment vertical="center" wrapText="1"/>
      <protection locked="0"/>
    </xf>
    <xf numFmtId="49" fontId="12" fillId="0" borderId="0" xfId="0" applyNumberFormat="1" applyFont="1" applyFill="1" applyBorder="1" applyAlignment="1" applyProtection="1">
      <alignment/>
      <protection/>
    </xf>
    <xf numFmtId="49" fontId="12" fillId="33" borderId="0" xfId="0" applyNumberFormat="1" applyFont="1" applyFill="1" applyAlignment="1">
      <alignment/>
    </xf>
    <xf numFmtId="0" fontId="85" fillId="0" borderId="0" xfId="0" applyNumberFormat="1" applyFont="1" applyAlignment="1">
      <alignment/>
    </xf>
    <xf numFmtId="3" fontId="0" fillId="33" borderId="0" xfId="0" applyNumberFormat="1" applyFont="1" applyFill="1" applyAlignment="1">
      <alignment/>
    </xf>
    <xf numFmtId="0" fontId="13" fillId="44" borderId="11" xfId="0" applyFont="1" applyFill="1" applyBorder="1" applyAlignment="1">
      <alignment horizontal="center" wrapText="1"/>
    </xf>
    <xf numFmtId="0" fontId="13" fillId="38" borderId="11" xfId="0" applyFont="1" applyFill="1" applyBorder="1" applyAlignment="1">
      <alignment horizontal="left" vertical="center" wrapText="1"/>
    </xf>
    <xf numFmtId="0" fontId="3" fillId="38" borderId="11" xfId="0" applyFont="1" applyFill="1" applyBorder="1" applyAlignment="1">
      <alignment horizontal="center" vertical="center"/>
    </xf>
    <xf numFmtId="0" fontId="3" fillId="38" borderId="11" xfId="0" applyFont="1" applyFill="1" applyBorder="1" applyAlignment="1">
      <alignment horizontal="center" wrapText="1"/>
    </xf>
    <xf numFmtId="0" fontId="3" fillId="38" borderId="11" xfId="0" applyFont="1" applyFill="1" applyBorder="1" applyAlignment="1">
      <alignment horizontal="left"/>
    </xf>
    <xf numFmtId="0" fontId="0" fillId="0" borderId="12" xfId="0" applyBorder="1" applyAlignment="1">
      <alignment horizontal="left" wrapText="1"/>
    </xf>
    <xf numFmtId="49" fontId="0" fillId="0" borderId="0" xfId="0" applyNumberFormat="1" applyFill="1" applyAlignment="1" applyProtection="1">
      <alignment horizontal="left" vertical="top" wrapText="1"/>
      <protection locked="0"/>
    </xf>
    <xf numFmtId="49" fontId="2" fillId="0" borderId="0" xfId="0" applyNumberFormat="1" applyFont="1" applyFill="1" applyBorder="1" applyAlignment="1" applyProtection="1">
      <alignment horizontal="center" vertical="top" wrapText="1"/>
      <protection locked="0"/>
    </xf>
    <xf numFmtId="43" fontId="0" fillId="0" borderId="0" xfId="42" applyFont="1" applyFill="1" applyBorder="1" applyAlignment="1" applyProtection="1">
      <alignment horizontal="left" vertical="top" wrapText="1"/>
      <protection locked="0"/>
    </xf>
    <xf numFmtId="49" fontId="5" fillId="0" borderId="10" xfId="0" applyNumberFormat="1" applyFont="1" applyFill="1" applyBorder="1" applyAlignment="1" applyProtection="1">
      <alignment horizontal="right"/>
      <protection locked="0"/>
    </xf>
    <xf numFmtId="0" fontId="6" fillId="33" borderId="15" xfId="0" applyNumberFormat="1" applyFont="1" applyFill="1" applyBorder="1" applyAlignment="1" applyProtection="1">
      <alignment horizontal="center" vertical="center" wrapText="1"/>
      <protection locked="0"/>
    </xf>
    <xf numFmtId="0" fontId="6" fillId="33" borderId="19" xfId="0" applyNumberFormat="1" applyFont="1" applyFill="1" applyBorder="1" applyAlignment="1" applyProtection="1">
      <alignment horizontal="center" vertical="center" wrapText="1"/>
      <protection locked="0"/>
    </xf>
    <xf numFmtId="0" fontId="6" fillId="33" borderId="14" xfId="0" applyNumberFormat="1" applyFont="1" applyFill="1" applyBorder="1" applyAlignment="1" applyProtection="1">
      <alignment horizontal="center" vertical="center" wrapText="1"/>
      <protection locked="0"/>
    </xf>
    <xf numFmtId="49" fontId="6" fillId="33" borderId="15" xfId="0" applyNumberFormat="1" applyFont="1" applyFill="1" applyBorder="1" applyAlignment="1" applyProtection="1">
      <alignment horizontal="center" vertical="center" wrapText="1"/>
      <protection locked="0"/>
    </xf>
    <xf numFmtId="49" fontId="6" fillId="33" borderId="19" xfId="0" applyNumberFormat="1" applyFont="1" applyFill="1" applyBorder="1" applyAlignment="1" applyProtection="1">
      <alignment horizontal="center" vertical="center" wrapText="1"/>
      <protection locked="0"/>
    </xf>
    <xf numFmtId="49" fontId="6" fillId="33" borderId="14" xfId="0" applyNumberFormat="1" applyFont="1" applyFill="1" applyBorder="1" applyAlignment="1" applyProtection="1">
      <alignment horizontal="center" vertical="center" wrapText="1"/>
      <protection locked="0"/>
    </xf>
    <xf numFmtId="49" fontId="6" fillId="33" borderId="11" xfId="0" applyNumberFormat="1" applyFont="1" applyFill="1" applyBorder="1" applyAlignment="1" applyProtection="1">
      <alignment horizontal="center" vertical="center" wrapText="1"/>
      <protection locked="0"/>
    </xf>
    <xf numFmtId="49" fontId="6" fillId="0" borderId="11" xfId="0" applyNumberFormat="1" applyFont="1" applyFill="1" applyBorder="1" applyAlignment="1" applyProtection="1">
      <alignment horizontal="center" vertical="center" wrapText="1"/>
      <protection locked="0"/>
    </xf>
    <xf numFmtId="49" fontId="6" fillId="33" borderId="13" xfId="0" applyNumberFormat="1" applyFont="1" applyFill="1" applyBorder="1" applyAlignment="1" applyProtection="1">
      <alignment horizontal="center" vertical="center" wrapText="1"/>
      <protection locked="0"/>
    </xf>
    <xf numFmtId="49" fontId="6" fillId="33" borderId="20" xfId="0" applyNumberFormat="1" applyFont="1" applyFill="1" applyBorder="1" applyAlignment="1" applyProtection="1">
      <alignment horizontal="center" vertical="center" wrapText="1"/>
      <protection locked="0"/>
    </xf>
    <xf numFmtId="49" fontId="6" fillId="33" borderId="18" xfId="0" applyNumberFormat="1" applyFont="1" applyFill="1" applyBorder="1" applyAlignment="1" applyProtection="1">
      <alignment horizontal="center" vertical="center" wrapText="1"/>
      <protection locked="0"/>
    </xf>
    <xf numFmtId="1" fontId="6" fillId="33" borderId="21" xfId="0" applyNumberFormat="1" applyFont="1" applyFill="1" applyBorder="1" applyAlignment="1" applyProtection="1">
      <alignment horizontal="center" vertical="center" wrapText="1"/>
      <protection locked="0"/>
    </xf>
    <xf numFmtId="1" fontId="6" fillId="33" borderId="22" xfId="0" applyNumberFormat="1" applyFont="1" applyFill="1" applyBorder="1" applyAlignment="1" applyProtection="1">
      <alignment horizontal="center" vertical="center" wrapText="1"/>
      <protection locked="0"/>
    </xf>
    <xf numFmtId="1" fontId="6" fillId="33" borderId="17" xfId="0" applyNumberFormat="1" applyFont="1" applyFill="1" applyBorder="1" applyAlignment="1" applyProtection="1">
      <alignment horizontal="center" vertical="center" wrapText="1"/>
      <protection locked="0"/>
    </xf>
    <xf numFmtId="172" fontId="2" fillId="0" borderId="0" xfId="42" applyNumberFormat="1" applyFont="1" applyFill="1" applyAlignment="1" applyProtection="1">
      <alignment horizontal="center" wrapText="1"/>
      <protection locked="0"/>
    </xf>
    <xf numFmtId="43" fontId="2" fillId="0" borderId="0" xfId="42" applyFont="1" applyFill="1" applyAlignment="1" applyProtection="1">
      <alignment horizontal="center" wrapText="1"/>
      <protection locked="0"/>
    </xf>
    <xf numFmtId="0" fontId="7" fillId="33" borderId="13" xfId="0" applyNumberFormat="1" applyFont="1" applyFill="1" applyBorder="1" applyAlignment="1" applyProtection="1">
      <alignment horizontal="center" vertical="center" wrapText="1"/>
      <protection locked="0"/>
    </xf>
    <xf numFmtId="0" fontId="7" fillId="33" borderId="18" xfId="0" applyNumberFormat="1" applyFont="1" applyFill="1" applyBorder="1" applyAlignment="1" applyProtection="1">
      <alignment horizontal="center" vertical="center" wrapText="1"/>
      <protection locked="0"/>
    </xf>
    <xf numFmtId="14" fontId="8" fillId="0" borderId="12" xfId="42" applyNumberFormat="1" applyFont="1" applyFill="1" applyBorder="1" applyAlignment="1" applyProtection="1">
      <alignment horizontal="center" wrapText="1"/>
      <protection locked="0"/>
    </xf>
    <xf numFmtId="43" fontId="8" fillId="0" borderId="12" xfId="42" applyFont="1" applyFill="1" applyBorder="1" applyAlignment="1" applyProtection="1">
      <alignment horizontal="center" wrapText="1"/>
      <protection locked="0"/>
    </xf>
    <xf numFmtId="14" fontId="8" fillId="0" borderId="12" xfId="42" applyNumberFormat="1" applyFont="1" applyFill="1" applyBorder="1" applyAlignment="1" applyProtection="1">
      <alignment horizontal="center" vertical="center" wrapText="1"/>
      <protection locked="0"/>
    </xf>
    <xf numFmtId="43" fontId="8" fillId="0" borderId="12" xfId="42"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horizontal="center" wrapText="1"/>
      <protection locked="0"/>
    </xf>
    <xf numFmtId="49" fontId="8" fillId="0" borderId="0" xfId="0" applyNumberFormat="1" applyFont="1" applyFill="1" applyBorder="1" applyAlignment="1" applyProtection="1">
      <alignment horizontal="center" wrapText="1"/>
      <protection locked="0"/>
    </xf>
    <xf numFmtId="0" fontId="2" fillId="0" borderId="0" xfId="0" applyFont="1" applyAlignment="1">
      <alignment horizontal="center" wrapText="1"/>
    </xf>
    <xf numFmtId="49" fontId="13" fillId="0" borderId="10" xfId="0" applyNumberFormat="1" applyFont="1" applyBorder="1" applyAlignment="1" applyProtection="1">
      <alignment horizontal="center" vertical="center" wrapText="1"/>
      <protection/>
    </xf>
    <xf numFmtId="49" fontId="13" fillId="0" borderId="10" xfId="0" applyNumberFormat="1" applyFont="1" applyBorder="1" applyAlignment="1" applyProtection="1">
      <alignment horizontal="center" vertical="center"/>
      <protection/>
    </xf>
    <xf numFmtId="49" fontId="15" fillId="0" borderId="13" xfId="0" applyNumberFormat="1" applyFont="1" applyBorder="1" applyAlignment="1">
      <alignment horizontal="center" vertical="center" wrapText="1"/>
    </xf>
    <xf numFmtId="49" fontId="15" fillId="0" borderId="18" xfId="0" applyNumberFormat="1" applyFont="1" applyBorder="1" applyAlignment="1">
      <alignment horizontal="center" vertical="center" wrapText="1"/>
    </xf>
    <xf numFmtId="0" fontId="9" fillId="0" borderId="12" xfId="0" applyNumberFormat="1" applyFont="1" applyBorder="1" applyAlignment="1" applyProtection="1">
      <alignment horizontal="justify" vertical="center" wrapText="1"/>
      <protection/>
    </xf>
    <xf numFmtId="49" fontId="91" fillId="0" borderId="0" xfId="0" applyNumberFormat="1" applyFont="1" applyAlignment="1" applyProtection="1">
      <alignment horizontal="left"/>
      <protection/>
    </xf>
    <xf numFmtId="49" fontId="0" fillId="0" borderId="0" xfId="0" applyNumberFormat="1" applyFill="1" applyAlignment="1">
      <alignment horizontal="left" vertical="top" wrapText="1"/>
    </xf>
    <xf numFmtId="43" fontId="0" fillId="0" borderId="0" xfId="42" applyFont="1" applyFill="1" applyBorder="1" applyAlignment="1">
      <alignment horizontal="left" vertical="top" wrapText="1"/>
    </xf>
    <xf numFmtId="49" fontId="5" fillId="0" borderId="10" xfId="0" applyNumberFormat="1" applyFont="1" applyFill="1" applyBorder="1" applyAlignment="1">
      <alignment horizontal="right"/>
    </xf>
    <xf numFmtId="0" fontId="6" fillId="33" borderId="15" xfId="0" applyNumberFormat="1" applyFont="1" applyFill="1" applyBorder="1" applyAlignment="1" applyProtection="1">
      <alignment horizontal="center" vertical="center" wrapText="1"/>
      <protection/>
    </xf>
    <xf numFmtId="0" fontId="6" fillId="33" borderId="19" xfId="0" applyNumberFormat="1" applyFont="1" applyFill="1" applyBorder="1" applyAlignment="1" applyProtection="1">
      <alignment horizontal="center" vertical="center" wrapText="1"/>
      <protection/>
    </xf>
    <xf numFmtId="0" fontId="6" fillId="33" borderId="14" xfId="0" applyNumberFormat="1" applyFont="1" applyFill="1" applyBorder="1" applyAlignment="1" applyProtection="1">
      <alignment horizontal="center" vertical="center" wrapText="1"/>
      <protection/>
    </xf>
    <xf numFmtId="49" fontId="6" fillId="36" borderId="11" xfId="0" applyNumberFormat="1" applyFont="1" applyFill="1" applyBorder="1" applyAlignment="1" applyProtection="1">
      <alignment horizontal="center" vertical="center" wrapText="1"/>
      <protection/>
    </xf>
    <xf numFmtId="49" fontId="6" fillId="0" borderId="11" xfId="0" applyNumberFormat="1" applyFont="1" applyFill="1" applyBorder="1" applyAlignment="1" applyProtection="1">
      <alignment horizontal="center" vertical="center" wrapText="1"/>
      <protection/>
    </xf>
    <xf numFmtId="49" fontId="6" fillId="33" borderId="13" xfId="0" applyNumberFormat="1" applyFont="1" applyFill="1" applyBorder="1" applyAlignment="1" applyProtection="1">
      <alignment horizontal="center" vertical="center" wrapText="1"/>
      <protection/>
    </xf>
    <xf numFmtId="49" fontId="6" fillId="33" borderId="20" xfId="0" applyNumberFormat="1" applyFont="1" applyFill="1" applyBorder="1" applyAlignment="1" applyProtection="1">
      <alignment horizontal="center" vertical="center" wrapText="1"/>
      <protection/>
    </xf>
    <xf numFmtId="1" fontId="6" fillId="33" borderId="15" xfId="0" applyNumberFormat="1" applyFont="1" applyFill="1" applyBorder="1" applyAlignment="1" applyProtection="1">
      <alignment horizontal="center" vertical="center" wrapText="1"/>
      <protection/>
    </xf>
    <xf numFmtId="1" fontId="6" fillId="33" borderId="19" xfId="0" applyNumberFormat="1" applyFont="1" applyFill="1" applyBorder="1" applyAlignment="1" applyProtection="1">
      <alignment horizontal="center" vertical="center" wrapText="1"/>
      <protection/>
    </xf>
    <xf numFmtId="1" fontId="6" fillId="33" borderId="14" xfId="0" applyNumberFormat="1" applyFont="1" applyFill="1" applyBorder="1" applyAlignment="1" applyProtection="1">
      <alignment horizontal="center" vertical="center" wrapText="1"/>
      <protection/>
    </xf>
    <xf numFmtId="49" fontId="6" fillId="33" borderId="15" xfId="0" applyNumberFormat="1" applyFont="1" applyFill="1" applyBorder="1" applyAlignment="1" applyProtection="1">
      <alignment horizontal="center" vertical="center" wrapText="1"/>
      <protection/>
    </xf>
    <xf numFmtId="49" fontId="6" fillId="33" borderId="19" xfId="0" applyNumberFormat="1" applyFont="1" applyFill="1" applyBorder="1" applyAlignment="1" applyProtection="1">
      <alignment horizontal="center" vertical="center" wrapText="1"/>
      <protection/>
    </xf>
    <xf numFmtId="49" fontId="6" fillId="0" borderId="13" xfId="0" applyNumberFormat="1" applyFont="1" applyFill="1" applyBorder="1" applyAlignment="1" applyProtection="1">
      <alignment horizontal="center" vertical="center" wrapText="1"/>
      <protection/>
    </xf>
    <xf numFmtId="0" fontId="7" fillId="33" borderId="13" xfId="0" applyNumberFormat="1" applyFont="1" applyFill="1" applyBorder="1" applyAlignment="1" applyProtection="1">
      <alignment horizontal="center" vertical="center" wrapText="1"/>
      <protection/>
    </xf>
    <xf numFmtId="0" fontId="7" fillId="33" borderId="18" xfId="0" applyNumberFormat="1" applyFont="1" applyFill="1" applyBorder="1" applyAlignment="1" applyProtection="1">
      <alignment horizontal="center" vertical="center" wrapText="1"/>
      <protection/>
    </xf>
    <xf numFmtId="49" fontId="7" fillId="33" borderId="13" xfId="0" applyNumberFormat="1" applyFont="1" applyFill="1" applyBorder="1" applyAlignment="1" applyProtection="1">
      <alignment horizontal="center" vertical="center" wrapText="1"/>
      <protection/>
    </xf>
    <xf numFmtId="49" fontId="7" fillId="33" borderId="20" xfId="0" applyNumberFormat="1" applyFont="1" applyFill="1" applyBorder="1" applyAlignment="1" applyProtection="1">
      <alignment horizontal="center" vertical="center" wrapText="1"/>
      <protection/>
    </xf>
    <xf numFmtId="14" fontId="8" fillId="0" borderId="12" xfId="42" applyNumberFormat="1" applyFont="1" applyFill="1" applyBorder="1" applyAlignment="1" applyProtection="1">
      <alignment horizontal="center" wrapText="1"/>
      <protection/>
    </xf>
    <xf numFmtId="43" fontId="8" fillId="0" borderId="12" xfId="42" applyFont="1" applyFill="1" applyBorder="1" applyAlignment="1" applyProtection="1">
      <alignment horizontal="center" wrapText="1"/>
      <protection/>
    </xf>
    <xf numFmtId="49" fontId="13" fillId="0" borderId="10" xfId="0" applyNumberFormat="1" applyFont="1" applyBorder="1" applyAlignment="1">
      <alignment horizontal="center" vertical="center" wrapText="1"/>
    </xf>
    <xf numFmtId="49" fontId="13" fillId="0" borderId="10" xfId="0" applyNumberFormat="1" applyFont="1" applyBorder="1" applyAlignment="1">
      <alignment horizontal="center" vertical="center"/>
    </xf>
    <xf numFmtId="49" fontId="17" fillId="0" borderId="13" xfId="0" applyNumberFormat="1" applyFont="1" applyBorder="1" applyAlignment="1">
      <alignment horizontal="center" vertical="center" wrapText="1"/>
    </xf>
    <xf numFmtId="49" fontId="17" fillId="0" borderId="18" xfId="0" applyNumberFormat="1" applyFont="1" applyBorder="1" applyAlignment="1">
      <alignment horizontal="center" vertical="center" wrapText="1"/>
    </xf>
    <xf numFmtId="0" fontId="9" fillId="0" borderId="12" xfId="0" applyNumberFormat="1" applyFont="1" applyBorder="1" applyAlignment="1">
      <alignment horizontal="left" vertical="center" wrapText="1"/>
    </xf>
    <xf numFmtId="49" fontId="91" fillId="0" borderId="0" xfId="0" applyNumberFormat="1" applyFont="1" applyAlignment="1">
      <alignment horizontal="left"/>
    </xf>
    <xf numFmtId="49" fontId="0" fillId="0" borderId="0" xfId="0" applyNumberFormat="1" applyFill="1" applyAlignment="1" applyProtection="1">
      <alignment horizontal="left" vertical="top" wrapText="1"/>
      <protection/>
    </xf>
    <xf numFmtId="43" fontId="0" fillId="0" borderId="0" xfId="42" applyFont="1" applyFill="1" applyBorder="1" applyAlignment="1" applyProtection="1">
      <alignment horizontal="left" vertical="top" wrapText="1"/>
      <protection/>
    </xf>
    <xf numFmtId="49" fontId="5" fillId="0" borderId="10" xfId="0" applyNumberFormat="1" applyFont="1" applyFill="1" applyBorder="1" applyAlignment="1" applyProtection="1">
      <alignment horizontal="right"/>
      <protection/>
    </xf>
    <xf numFmtId="0" fontId="6" fillId="33" borderId="11" xfId="0" applyNumberFormat="1" applyFont="1" applyFill="1" applyBorder="1" applyAlignment="1" applyProtection="1">
      <alignment horizontal="center" vertical="center" wrapText="1"/>
      <protection/>
    </xf>
    <xf numFmtId="49" fontId="6" fillId="33" borderId="18" xfId="0" applyNumberFormat="1" applyFont="1" applyFill="1" applyBorder="1" applyAlignment="1" applyProtection="1">
      <alignment horizontal="center" vertical="center" wrapText="1"/>
      <protection/>
    </xf>
    <xf numFmtId="14" fontId="8" fillId="0" borderId="12" xfId="42" applyNumberFormat="1" applyFont="1" applyFill="1" applyBorder="1" applyAlignment="1" applyProtection="1">
      <alignment horizontal="center" vertical="center" wrapText="1"/>
      <protection/>
    </xf>
    <xf numFmtId="43" fontId="8" fillId="0" borderId="12" xfId="42"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wrapText="1"/>
      <protection/>
    </xf>
    <xf numFmtId="49" fontId="8" fillId="0" borderId="0" xfId="0" applyNumberFormat="1" applyFont="1" applyFill="1" applyBorder="1" applyAlignment="1" applyProtection="1">
      <alignment horizontal="center" wrapText="1"/>
      <protection/>
    </xf>
    <xf numFmtId="0" fontId="2" fillId="0" borderId="0" xfId="0" applyFont="1" applyAlignment="1" applyProtection="1">
      <alignment horizontal="center" wrapText="1"/>
      <protection/>
    </xf>
    <xf numFmtId="172" fontId="2" fillId="0" borderId="0" xfId="42" applyNumberFormat="1" applyFont="1" applyFill="1" applyAlignment="1" applyProtection="1">
      <alignment horizontal="center" wrapText="1"/>
      <protection/>
    </xf>
    <xf numFmtId="43" fontId="2" fillId="0" borderId="0" xfId="42" applyFont="1" applyFill="1" applyAlignment="1" applyProtection="1">
      <alignment horizontal="center" wrapText="1"/>
      <protection/>
    </xf>
    <xf numFmtId="0" fontId="7" fillId="33" borderId="13" xfId="0" applyNumberFormat="1" applyFont="1" applyFill="1" applyBorder="1" applyAlignment="1">
      <alignment horizontal="center" vertical="center" wrapText="1"/>
    </xf>
    <xf numFmtId="0" fontId="7" fillId="33" borderId="18"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33" borderId="11" xfId="0" applyNumberFormat="1" applyFont="1" applyFill="1" applyBorder="1" applyAlignment="1">
      <alignment horizontal="center" vertical="center" wrapText="1"/>
    </xf>
    <xf numFmtId="172" fontId="6" fillId="36" borderId="11" xfId="42" applyNumberFormat="1" applyFont="1" applyFill="1" applyBorder="1" applyAlignment="1" applyProtection="1">
      <alignment horizontal="center" vertical="center" wrapText="1"/>
      <protection/>
    </xf>
    <xf numFmtId="172" fontId="6" fillId="33" borderId="11" xfId="42" applyNumberFormat="1" applyFont="1" applyFill="1" applyBorder="1" applyAlignment="1">
      <alignment horizontal="center" vertical="center" wrapText="1"/>
    </xf>
    <xf numFmtId="172" fontId="6" fillId="0" borderId="11" xfId="42" applyNumberFormat="1" applyFont="1" applyFill="1" applyBorder="1" applyAlignment="1">
      <alignment horizontal="center" vertical="center" wrapText="1"/>
    </xf>
    <xf numFmtId="1" fontId="6" fillId="33" borderId="15" xfId="0" applyNumberFormat="1" applyFont="1" applyFill="1" applyBorder="1" applyAlignment="1">
      <alignment horizontal="center" vertical="center" wrapText="1"/>
    </xf>
    <xf numFmtId="1" fontId="6" fillId="33" borderId="19" xfId="0" applyNumberFormat="1" applyFont="1" applyFill="1" applyBorder="1" applyAlignment="1">
      <alignment horizontal="center" vertical="center" wrapText="1"/>
    </xf>
    <xf numFmtId="1" fontId="6" fillId="33" borderId="14" xfId="0" applyNumberFormat="1" applyFont="1" applyFill="1" applyBorder="1" applyAlignment="1">
      <alignment horizontal="center" vertical="center" wrapText="1"/>
    </xf>
    <xf numFmtId="49" fontId="6" fillId="5" borderId="11" xfId="0" applyNumberFormat="1" applyFont="1" applyFill="1" applyBorder="1" applyAlignment="1" applyProtection="1">
      <alignment horizontal="center" vertical="center" wrapText="1"/>
      <protection/>
    </xf>
    <xf numFmtId="49" fontId="6" fillId="5" borderId="11" xfId="0" applyNumberFormat="1" applyFont="1" applyFill="1" applyBorder="1" applyAlignment="1">
      <alignment horizontal="center" vertical="center" wrapText="1"/>
    </xf>
    <xf numFmtId="0" fontId="6" fillId="33" borderId="15" xfId="0" applyNumberFormat="1" applyFont="1" applyFill="1" applyBorder="1" applyAlignment="1">
      <alignment horizontal="center" vertical="center" wrapText="1"/>
    </xf>
    <xf numFmtId="0" fontId="6" fillId="33" borderId="19" xfId="0" applyNumberFormat="1" applyFont="1" applyFill="1" applyBorder="1" applyAlignment="1">
      <alignment horizontal="center" vertical="center" wrapText="1"/>
    </xf>
    <xf numFmtId="0" fontId="6" fillId="33" borderId="14" xfId="0" applyNumberFormat="1" applyFont="1" applyFill="1" applyBorder="1" applyAlignment="1">
      <alignment horizontal="center" vertical="center" wrapText="1"/>
    </xf>
    <xf numFmtId="0" fontId="6" fillId="33" borderId="11"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7" fillId="33" borderId="11" xfId="0" applyNumberFormat="1" applyFont="1" applyFill="1" applyBorder="1" applyAlignment="1">
      <alignment horizontal="center" vertical="center" wrapText="1"/>
    </xf>
    <xf numFmtId="49" fontId="7" fillId="36" borderId="11" xfId="0" applyNumberFormat="1" applyFont="1" applyFill="1" applyBorder="1" applyAlignment="1" applyProtection="1">
      <alignment horizontal="center" vertical="center" wrapText="1"/>
      <protection/>
    </xf>
    <xf numFmtId="1" fontId="7" fillId="33" borderId="15" xfId="0" applyNumberFormat="1" applyFont="1" applyFill="1" applyBorder="1" applyAlignment="1">
      <alignment horizontal="center" vertical="center" wrapText="1"/>
    </xf>
    <xf numFmtId="1" fontId="7" fillId="33" borderId="19" xfId="0" applyNumberFormat="1" applyFont="1" applyFill="1" applyBorder="1" applyAlignment="1">
      <alignment horizontal="center" vertical="center" wrapText="1"/>
    </xf>
    <xf numFmtId="1" fontId="7" fillId="33" borderId="14" xfId="0" applyNumberFormat="1" applyFont="1" applyFill="1" applyBorder="1" applyAlignment="1">
      <alignment horizontal="center" vertical="center" wrapText="1"/>
    </xf>
    <xf numFmtId="49" fontId="7" fillId="33" borderId="15" xfId="0" applyNumberFormat="1" applyFont="1" applyFill="1" applyBorder="1" applyAlignment="1" applyProtection="1">
      <alignment horizontal="center" vertical="center" wrapText="1"/>
      <protection/>
    </xf>
    <xf numFmtId="49" fontId="7" fillId="33" borderId="19" xfId="0" applyNumberFormat="1" applyFont="1" applyFill="1" applyBorder="1" applyAlignment="1" applyProtection="1">
      <alignment horizontal="center" vertical="center" wrapText="1"/>
      <protection/>
    </xf>
    <xf numFmtId="49" fontId="12" fillId="36" borderId="11" xfId="0" applyNumberFormat="1" applyFont="1" applyFill="1" applyBorder="1" applyAlignment="1" applyProtection="1">
      <alignment horizontal="center" vertical="center" wrapText="1"/>
      <protection/>
    </xf>
    <xf numFmtId="49" fontId="7" fillId="0" borderId="11" xfId="0" applyNumberFormat="1" applyFont="1" applyFill="1" applyBorder="1" applyAlignment="1">
      <alignment horizontal="center" vertical="center" wrapText="1"/>
    </xf>
    <xf numFmtId="49" fontId="0" fillId="0" borderId="0" xfId="0" applyNumberFormat="1" applyFont="1" applyFill="1" applyAlignment="1">
      <alignment horizontal="left" vertical="top" wrapText="1"/>
    </xf>
    <xf numFmtId="49" fontId="8" fillId="0" borderId="0" xfId="0" applyNumberFormat="1" applyFont="1" applyFill="1" applyBorder="1" applyAlignment="1" applyProtection="1">
      <alignment horizontal="center" vertical="top" wrapText="1"/>
      <protection locked="0"/>
    </xf>
    <xf numFmtId="43" fontId="0" fillId="0" borderId="0" xfId="42" applyFont="1" applyFill="1" applyBorder="1" applyAlignment="1">
      <alignment horizontal="left" vertical="top" wrapText="1"/>
    </xf>
    <xf numFmtId="0" fontId="7" fillId="33" borderId="15" xfId="0" applyNumberFormat="1" applyFont="1" applyFill="1" applyBorder="1" applyAlignment="1">
      <alignment horizontal="center" vertical="center" wrapText="1"/>
    </xf>
    <xf numFmtId="0" fontId="7" fillId="33" borderId="19" xfId="0" applyNumberFormat="1" applyFont="1" applyFill="1" applyBorder="1" applyAlignment="1">
      <alignment horizontal="center" vertical="center" wrapText="1"/>
    </xf>
    <xf numFmtId="0" fontId="7" fillId="33" borderId="14" xfId="0" applyNumberFormat="1" applyFont="1" applyFill="1" applyBorder="1" applyAlignment="1">
      <alignment horizontal="center" vertical="center" wrapText="1"/>
    </xf>
    <xf numFmtId="49" fontId="11" fillId="36" borderId="11" xfId="0" applyNumberFormat="1" applyFont="1" applyFill="1" applyBorder="1" applyAlignment="1" applyProtection="1">
      <alignment horizontal="center" vertical="center" wrapText="1"/>
      <protection/>
    </xf>
    <xf numFmtId="49" fontId="5" fillId="0" borderId="10" xfId="0" applyNumberFormat="1" applyFont="1" applyFill="1" applyBorder="1" applyAlignment="1">
      <alignment horizontal="left" vertical="center" wrapText="1"/>
    </xf>
    <xf numFmtId="0" fontId="17" fillId="0" borderId="15" xfId="0" applyNumberFormat="1" applyFont="1" applyFill="1" applyBorder="1" applyAlignment="1">
      <alignment horizontal="center" vertical="center" wrapText="1"/>
    </xf>
    <xf numFmtId="0" fontId="17" fillId="0" borderId="19" xfId="0" applyNumberFormat="1" applyFont="1" applyFill="1" applyBorder="1" applyAlignment="1">
      <alignment horizontal="center" vertical="center" wrapText="1"/>
    </xf>
    <xf numFmtId="0" fontId="17" fillId="0" borderId="14" xfId="0" applyNumberFormat="1" applyFont="1" applyFill="1" applyBorder="1" applyAlignment="1">
      <alignment horizontal="center" vertical="center" wrapText="1"/>
    </xf>
    <xf numFmtId="49" fontId="17" fillId="0" borderId="11" xfId="0" applyNumberFormat="1" applyFont="1" applyFill="1" applyBorder="1" applyAlignment="1">
      <alignment horizontal="center" vertical="center" wrapText="1"/>
    </xf>
    <xf numFmtId="49" fontId="17" fillId="0" borderId="15" xfId="0" applyNumberFormat="1" applyFont="1" applyFill="1" applyBorder="1" applyAlignment="1">
      <alignment horizontal="center" vertical="center" wrapText="1"/>
    </xf>
    <xf numFmtId="49" fontId="17" fillId="0" borderId="19" xfId="0" applyNumberFormat="1" applyFont="1" applyFill="1" applyBorder="1" applyAlignment="1">
      <alignment horizontal="center" vertical="center" wrapText="1"/>
    </xf>
    <xf numFmtId="49" fontId="17" fillId="0" borderId="14" xfId="0" applyNumberFormat="1" applyFont="1" applyFill="1" applyBorder="1" applyAlignment="1">
      <alignment horizontal="center" vertical="center" wrapText="1"/>
    </xf>
    <xf numFmtId="172" fontId="2" fillId="0" borderId="0" xfId="42" applyNumberFormat="1" applyFont="1" applyFill="1" applyAlignment="1">
      <alignment horizontal="center"/>
    </xf>
    <xf numFmtId="172" fontId="2" fillId="0" borderId="0" xfId="42" applyNumberFormat="1" applyFont="1" applyAlignment="1">
      <alignment horizontal="center"/>
    </xf>
    <xf numFmtId="0" fontId="9" fillId="0" borderId="16"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49" fontId="3" fillId="0" borderId="11" xfId="0" applyNumberFormat="1" applyFont="1" applyBorder="1" applyAlignment="1" applyProtection="1">
      <alignment horizontal="center" vertical="center"/>
      <protection locked="0"/>
    </xf>
    <xf numFmtId="172" fontId="8" fillId="0" borderId="12" xfId="42" applyNumberFormat="1" applyFont="1" applyFill="1" applyBorder="1" applyAlignment="1">
      <alignment horizontal="center" wrapText="1"/>
    </xf>
    <xf numFmtId="49" fontId="5" fillId="0" borderId="10" xfId="0" applyNumberFormat="1" applyFont="1" applyBorder="1" applyAlignment="1">
      <alignment horizontal="right"/>
    </xf>
    <xf numFmtId="49" fontId="17" fillId="0" borderId="13" xfId="0" applyNumberFormat="1" applyFont="1" applyFill="1" applyBorder="1" applyAlignment="1">
      <alignment horizontal="center" vertical="center" wrapText="1"/>
    </xf>
    <xf numFmtId="49" fontId="17" fillId="0" borderId="18" xfId="0" applyNumberFormat="1" applyFont="1" applyFill="1" applyBorder="1" applyAlignment="1">
      <alignment horizontal="center" vertical="center" wrapText="1"/>
    </xf>
    <xf numFmtId="49" fontId="17" fillId="0" borderId="13" xfId="0" applyNumberFormat="1" applyFont="1" applyBorder="1" applyAlignment="1" applyProtection="1">
      <alignment horizontal="center" wrapText="1"/>
      <protection locked="0"/>
    </xf>
    <xf numFmtId="49" fontId="17" fillId="0" borderId="18" xfId="0" applyNumberFormat="1" applyFont="1" applyBorder="1" applyAlignment="1" applyProtection="1">
      <alignment horizontal="center" wrapText="1"/>
      <protection locked="0"/>
    </xf>
    <xf numFmtId="49" fontId="6" fillId="0" borderId="11" xfId="0" applyNumberFormat="1" applyFont="1" applyFill="1" applyBorder="1" applyAlignment="1">
      <alignment horizontal="center" vertical="center" wrapText="1" readingOrder="1"/>
    </xf>
    <xf numFmtId="49" fontId="6" fillId="0" borderId="15" xfId="0" applyNumberFormat="1" applyFont="1" applyFill="1" applyBorder="1" applyAlignment="1">
      <alignment horizontal="center" vertical="center" wrapText="1" readingOrder="1"/>
    </xf>
    <xf numFmtId="49" fontId="6" fillId="0" borderId="19" xfId="0" applyNumberFormat="1" applyFont="1" applyFill="1" applyBorder="1" applyAlignment="1">
      <alignment horizontal="center" vertical="center" wrapText="1" readingOrder="1"/>
    </xf>
    <xf numFmtId="49" fontId="96" fillId="0" borderId="15" xfId="0" applyNumberFormat="1" applyFont="1" applyFill="1" applyBorder="1" applyAlignment="1">
      <alignment horizontal="center" vertical="center" wrapText="1" readingOrder="1"/>
    </xf>
    <xf numFmtId="49" fontId="96" fillId="0" borderId="19" xfId="0" applyNumberFormat="1" applyFont="1" applyFill="1" applyBorder="1" applyAlignment="1">
      <alignment horizontal="center" vertical="center" wrapText="1" readingOrder="1"/>
    </xf>
    <xf numFmtId="49" fontId="6" fillId="0" borderId="23" xfId="0" applyNumberFormat="1" applyFont="1" applyFill="1" applyBorder="1" applyAlignment="1">
      <alignment horizontal="center" vertical="center" wrapText="1" readingOrder="1"/>
    </xf>
    <xf numFmtId="49" fontId="6" fillId="0" borderId="12" xfId="0" applyNumberFormat="1" applyFont="1" applyFill="1" applyBorder="1" applyAlignment="1">
      <alignment horizontal="center" vertical="center" wrapText="1" readingOrder="1"/>
    </xf>
    <xf numFmtId="49" fontId="6" fillId="0" borderId="21" xfId="0" applyNumberFormat="1" applyFont="1" applyFill="1" applyBorder="1" applyAlignment="1">
      <alignment horizontal="center" vertical="center" wrapText="1" readingOrder="1"/>
    </xf>
    <xf numFmtId="49" fontId="6" fillId="0" borderId="13" xfId="0" applyNumberFormat="1" applyFont="1" applyFill="1" applyBorder="1" applyAlignment="1">
      <alignment horizontal="center" vertical="center" wrapText="1" readingOrder="1"/>
    </xf>
    <xf numFmtId="49" fontId="6" fillId="0" borderId="20" xfId="0" applyNumberFormat="1" applyFont="1" applyFill="1" applyBorder="1" applyAlignment="1">
      <alignment horizontal="center" vertical="center" wrapText="1" readingOrder="1"/>
    </xf>
    <xf numFmtId="49" fontId="6" fillId="0" borderId="18" xfId="0" applyNumberFormat="1" applyFont="1" applyFill="1" applyBorder="1" applyAlignment="1">
      <alignment horizontal="center" vertical="center" wrapText="1" readingOrder="1"/>
    </xf>
    <xf numFmtId="43" fontId="2" fillId="0" borderId="0" xfId="42" applyFont="1" applyFill="1" applyBorder="1" applyAlignment="1">
      <alignment horizontal="center" vertical="center" wrapText="1"/>
    </xf>
    <xf numFmtId="43" fontId="2" fillId="0" borderId="0" xfId="42" applyFont="1" applyAlignment="1">
      <alignment horizontal="center"/>
    </xf>
    <xf numFmtId="172" fontId="8" fillId="33" borderId="12" xfId="42" applyNumberFormat="1" applyFont="1" applyFill="1" applyBorder="1" applyAlignment="1">
      <alignment horizontal="center"/>
    </xf>
    <xf numFmtId="49" fontId="6" fillId="0" borderId="22" xfId="0" applyNumberFormat="1" applyFont="1" applyFill="1" applyBorder="1" applyAlignment="1">
      <alignment horizontal="center" vertical="center" wrapText="1" readingOrder="1"/>
    </xf>
    <xf numFmtId="49" fontId="6" fillId="0" borderId="17" xfId="0" applyNumberFormat="1" applyFont="1" applyFill="1" applyBorder="1" applyAlignment="1">
      <alignment horizontal="center" vertical="center" wrapText="1" readingOrder="1"/>
    </xf>
    <xf numFmtId="49" fontId="0" fillId="0" borderId="0" xfId="0" applyNumberFormat="1" applyFill="1" applyBorder="1" applyAlignment="1">
      <alignment horizontal="left" vertical="top" wrapText="1"/>
    </xf>
    <xf numFmtId="49" fontId="5" fillId="33" borderId="10" xfId="0" applyNumberFormat="1" applyFont="1" applyFill="1" applyBorder="1" applyAlignment="1">
      <alignment horizontal="right" vertical="top" wrapText="1"/>
    </xf>
    <xf numFmtId="49" fontId="6" fillId="0" borderId="14" xfId="0" applyNumberFormat="1" applyFont="1" applyFill="1" applyBorder="1" applyAlignment="1">
      <alignment horizontal="center" vertical="center" wrapText="1" readingOrder="1"/>
    </xf>
    <xf numFmtId="0" fontId="6" fillId="0" borderId="11" xfId="0" applyFont="1" applyBorder="1" applyAlignment="1">
      <alignment horizontal="center" vertical="center" wrapText="1" readingOrder="1"/>
    </xf>
    <xf numFmtId="0" fontId="6" fillId="0" borderId="15" xfId="0" applyFont="1" applyBorder="1" applyAlignment="1">
      <alignment horizontal="center" vertical="center" wrapText="1" readingOrder="1"/>
    </xf>
    <xf numFmtId="0" fontId="6" fillId="0" borderId="1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1" xfId="0" applyFont="1" applyBorder="1" applyAlignment="1" applyProtection="1">
      <alignment horizontal="center"/>
      <protection locked="0"/>
    </xf>
    <xf numFmtId="172" fontId="8" fillId="0" borderId="12" xfId="42" applyNumberFormat="1" applyFont="1" applyBorder="1" applyAlignment="1">
      <alignment horizontal="center"/>
    </xf>
    <xf numFmtId="0" fontId="7" fillId="0" borderId="11" xfId="0" applyFont="1" applyBorder="1" applyAlignment="1">
      <alignment horizontal="center"/>
    </xf>
    <xf numFmtId="49" fontId="6" fillId="0" borderId="11" xfId="0" applyNumberFormat="1" applyFont="1" applyBorder="1" applyAlignment="1">
      <alignment horizontal="center" vertical="center" wrapText="1"/>
    </xf>
    <xf numFmtId="1" fontId="4" fillId="33" borderId="0" xfId="0" applyNumberFormat="1" applyFont="1" applyFill="1" applyBorder="1" applyAlignment="1">
      <alignment horizontal="center"/>
    </xf>
    <xf numFmtId="49" fontId="0" fillId="0" borderId="10" xfId="0" applyNumberFormat="1" applyFont="1" applyBorder="1" applyAlignment="1">
      <alignment horizontal="right"/>
    </xf>
    <xf numFmtId="49" fontId="0" fillId="0" borderId="10" xfId="0" applyNumberFormat="1" applyBorder="1" applyAlignment="1">
      <alignment horizontal="left"/>
    </xf>
    <xf numFmtId="49" fontId="15" fillId="0" borderId="11" xfId="0" applyNumberFormat="1" applyFont="1" applyFill="1" applyBorder="1" applyAlignment="1">
      <alignment horizontal="center" vertical="center"/>
    </xf>
    <xf numFmtId="49" fontId="6" fillId="0" borderId="13" xfId="0" applyNumberFormat="1" applyFont="1" applyBorder="1" applyAlignment="1">
      <alignment horizontal="center"/>
    </xf>
    <xf numFmtId="49" fontId="6" fillId="0" borderId="20" xfId="0" applyNumberFormat="1" applyFont="1" applyBorder="1" applyAlignment="1">
      <alignment horizontal="center"/>
    </xf>
    <xf numFmtId="49" fontId="6" fillId="0" borderId="18" xfId="0" applyNumberFormat="1" applyFont="1" applyBorder="1" applyAlignment="1">
      <alignment horizontal="center"/>
    </xf>
    <xf numFmtId="49" fontId="6" fillId="0" borderId="13" xfId="0" applyNumberFormat="1" applyFont="1" applyFill="1" applyBorder="1" applyAlignment="1">
      <alignment horizontal="center"/>
    </xf>
    <xf numFmtId="49" fontId="6" fillId="0" borderId="20" xfId="0" applyNumberFormat="1" applyFont="1" applyFill="1" applyBorder="1" applyAlignment="1">
      <alignment horizontal="center"/>
    </xf>
    <xf numFmtId="49" fontId="6" fillId="0" borderId="18" xfId="0" applyNumberFormat="1" applyFont="1" applyFill="1" applyBorder="1" applyAlignment="1">
      <alignment horizontal="center"/>
    </xf>
    <xf numFmtId="49" fontId="6" fillId="0" borderId="11" xfId="0" applyNumberFormat="1" applyFont="1" applyFill="1" applyBorder="1" applyAlignment="1">
      <alignment horizontal="center"/>
    </xf>
    <xf numFmtId="49" fontId="6" fillId="0" borderId="18" xfId="0" applyNumberFormat="1" applyFont="1" applyFill="1" applyBorder="1" applyAlignment="1">
      <alignment horizontal="center" vertical="center" wrapText="1"/>
    </xf>
    <xf numFmtId="49" fontId="6" fillId="0" borderId="11" xfId="0" applyNumberFormat="1" applyFont="1" applyBorder="1" applyAlignment="1" applyProtection="1">
      <alignment horizontal="center" vertical="center" wrapText="1"/>
      <protection locked="0"/>
    </xf>
    <xf numFmtId="0" fontId="33" fillId="0" borderId="0" xfId="0" applyFont="1" applyAlignment="1" applyProtection="1">
      <alignment horizontal="center" vertical="top" wrapText="1"/>
      <protection locked="0"/>
    </xf>
    <xf numFmtId="0" fontId="38" fillId="0" borderId="10" xfId="0" applyFont="1" applyBorder="1" applyAlignment="1">
      <alignment horizontal="right"/>
    </xf>
    <xf numFmtId="49" fontId="24" fillId="0" borderId="15" xfId="0" applyNumberFormat="1" applyFont="1" applyFill="1" applyBorder="1" applyAlignment="1">
      <alignment horizontal="center" vertical="center"/>
    </xf>
    <xf numFmtId="49" fontId="24" fillId="0" borderId="19" xfId="0" applyNumberFormat="1" applyFont="1" applyFill="1" applyBorder="1" applyAlignment="1">
      <alignment horizontal="center" vertical="center"/>
    </xf>
    <xf numFmtId="0" fontId="24" fillId="0" borderId="13" xfId="0" applyFont="1" applyFill="1" applyBorder="1" applyAlignment="1">
      <alignment horizontal="center" vertical="center"/>
    </xf>
    <xf numFmtId="0" fontId="24" fillId="0" borderId="20" xfId="0" applyFont="1" applyFill="1" applyBorder="1" applyAlignment="1">
      <alignment horizontal="center" vertical="center"/>
    </xf>
    <xf numFmtId="0" fontId="24" fillId="0" borderId="11"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18" xfId="0" applyFont="1" applyFill="1" applyBorder="1" applyAlignment="1">
      <alignment horizontal="center" vertical="center"/>
    </xf>
    <xf numFmtId="0" fontId="24" fillId="0" borderId="15"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11" xfId="0" applyFont="1" applyFill="1" applyBorder="1" applyAlignment="1">
      <alignment horizontal="center" vertical="center"/>
    </xf>
    <xf numFmtId="0" fontId="24" fillId="0" borderId="23"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17" xfId="0" applyFont="1" applyFill="1" applyBorder="1" applyAlignment="1">
      <alignment horizontal="center" vertical="center" wrapText="1"/>
    </xf>
    <xf numFmtId="49" fontId="25" fillId="0" borderId="0" xfId="0" applyNumberFormat="1" applyFont="1" applyBorder="1" applyAlignment="1">
      <alignment horizontal="justify" vertical="justify" wrapText="1"/>
    </xf>
    <xf numFmtId="49" fontId="23" fillId="0" borderId="11" xfId="0" applyNumberFormat="1" applyFont="1" applyFill="1" applyBorder="1" applyAlignment="1">
      <alignment horizontal="center" vertical="center"/>
    </xf>
    <xf numFmtId="0" fontId="24" fillId="0" borderId="13" xfId="0" applyFont="1" applyBorder="1" applyAlignment="1" applyProtection="1">
      <alignment horizontal="center" wrapText="1"/>
      <protection locked="0"/>
    </xf>
    <xf numFmtId="0" fontId="24" fillId="0" borderId="18" xfId="0" applyFont="1" applyBorder="1" applyAlignment="1" applyProtection="1">
      <alignment horizontal="center" wrapText="1"/>
      <protection locked="0"/>
    </xf>
    <xf numFmtId="0" fontId="13" fillId="0" borderId="0" xfId="0" applyNumberFormat="1" applyFont="1" applyAlignment="1" applyProtection="1">
      <alignment horizontal="center" vertical="top" wrapText="1"/>
      <protection locked="0"/>
    </xf>
    <xf numFmtId="0" fontId="19" fillId="0" borderId="10" xfId="0" applyNumberFormat="1" applyFont="1" applyFill="1" applyBorder="1" applyAlignment="1">
      <alignment horizontal="right" wrapText="1"/>
    </xf>
    <xf numFmtId="0" fontId="6" fillId="0"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6" fillId="0" borderId="13"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3" fillId="0" borderId="0" xfId="0" applyFont="1" applyAlignment="1">
      <alignment horizontal="center" vertical="center"/>
    </xf>
    <xf numFmtId="14" fontId="5" fillId="0" borderId="0" xfId="0" applyNumberFormat="1"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20" fillId="0" borderId="0" xfId="0" applyFont="1" applyBorder="1" applyAlignment="1">
      <alignment horizontal="right"/>
    </xf>
    <xf numFmtId="49" fontId="15" fillId="0" borderId="15" xfId="0" applyNumberFormat="1" applyFont="1" applyFill="1" applyBorder="1" applyAlignment="1" applyProtection="1">
      <alignment horizontal="center" vertical="center" wrapText="1"/>
      <protection/>
    </xf>
    <xf numFmtId="49" fontId="15" fillId="0" borderId="14" xfId="0" applyNumberFormat="1" applyFont="1" applyFill="1" applyBorder="1" applyAlignment="1" applyProtection="1">
      <alignment horizontal="center" vertical="center" wrapText="1"/>
      <protection/>
    </xf>
    <xf numFmtId="0" fontId="15" fillId="46" borderId="11" xfId="0" applyFont="1" applyFill="1" applyBorder="1" applyAlignment="1">
      <alignment horizontal="center"/>
    </xf>
    <xf numFmtId="0" fontId="15" fillId="46" borderId="13" xfId="0" applyFont="1" applyFill="1" applyBorder="1" applyAlignment="1">
      <alignment horizontal="center"/>
    </xf>
    <xf numFmtId="0" fontId="15" fillId="47" borderId="11" xfId="0" applyFont="1" applyFill="1" applyBorder="1" applyAlignment="1">
      <alignment horizontal="center"/>
    </xf>
    <xf numFmtId="49" fontId="6" fillId="38" borderId="11" xfId="0" applyNumberFormat="1" applyFont="1" applyFill="1" applyBorder="1" applyAlignment="1" applyProtection="1">
      <alignment horizontal="center" wrapText="1"/>
      <protection locked="0"/>
    </xf>
    <xf numFmtId="49" fontId="6" fillId="38" borderId="11" xfId="0" applyNumberFormat="1" applyFont="1" applyFill="1" applyBorder="1" applyAlignment="1" applyProtection="1">
      <alignment horizontal="left" wrapText="1"/>
      <protection locked="0"/>
    </xf>
    <xf numFmtId="172" fontId="6" fillId="38" borderId="17" xfId="42" applyNumberFormat="1" applyFont="1" applyFill="1" applyBorder="1" applyAlignment="1" applyProtection="1" quotePrefix="1">
      <alignment horizontal="center" wrapText="1"/>
      <protection locked="0"/>
    </xf>
    <xf numFmtId="172" fontId="6" fillId="38" borderId="17" xfId="42" applyNumberFormat="1" applyFont="1" applyFill="1" applyBorder="1" applyAlignment="1" applyProtection="1">
      <alignment horizontal="center" wrapText="1"/>
      <protection locked="0"/>
    </xf>
    <xf numFmtId="172" fontId="7" fillId="38" borderId="14" xfId="42" applyNumberFormat="1" applyFont="1" applyFill="1" applyBorder="1" applyAlignment="1" applyProtection="1">
      <alignment horizontal="center"/>
      <protection locked="0"/>
    </xf>
    <xf numFmtId="172" fontId="7" fillId="38" borderId="17" xfId="42" applyNumberFormat="1" applyFont="1" applyFill="1" applyBorder="1" applyAlignment="1" applyProtection="1">
      <alignment horizontal="center"/>
      <protection locked="0"/>
    </xf>
    <xf numFmtId="49" fontId="6" fillId="38" borderId="0" xfId="0" applyNumberFormat="1" applyFont="1" applyFill="1" applyBorder="1" applyAlignment="1" applyProtection="1">
      <alignment vertical="justify" textRotation="90" wrapText="1"/>
      <protection locked="0"/>
    </xf>
    <xf numFmtId="49" fontId="0" fillId="38" borderId="0" xfId="0" applyNumberFormat="1" applyFont="1" applyFill="1" applyBorder="1" applyAlignment="1" applyProtection="1">
      <alignment/>
      <protection locked="0"/>
    </xf>
    <xf numFmtId="49" fontId="6" fillId="0" borderId="14" xfId="0" applyNumberFormat="1" applyFont="1" applyFill="1" applyBorder="1" applyAlignment="1" applyProtection="1">
      <alignment horizontal="center"/>
      <protection locked="0"/>
    </xf>
    <xf numFmtId="49" fontId="7" fillId="0" borderId="11" xfId="0" applyNumberFormat="1" applyFont="1" applyFill="1" applyBorder="1" applyAlignment="1" applyProtection="1">
      <alignment horizontal="left"/>
      <protection locked="0"/>
    </xf>
    <xf numFmtId="172" fontId="6" fillId="0" borderId="11" xfId="42" applyNumberFormat="1" applyFont="1" applyFill="1" applyBorder="1" applyAlignment="1" applyProtection="1" quotePrefix="1">
      <alignment horizontal="center"/>
      <protection locked="0"/>
    </xf>
    <xf numFmtId="172" fontId="6" fillId="0" borderId="11" xfId="42" applyNumberFormat="1" applyFont="1" applyFill="1" applyBorder="1" applyAlignment="1" applyProtection="1">
      <alignment horizontal="center"/>
      <protection locked="0"/>
    </xf>
    <xf numFmtId="172" fontId="7" fillId="0" borderId="11" xfId="42" applyNumberFormat="1" applyFont="1" applyFill="1" applyBorder="1" applyAlignment="1" applyProtection="1">
      <alignment vertical="center"/>
      <protection locked="0"/>
    </xf>
    <xf numFmtId="172" fontId="7" fillId="0" borderId="11" xfId="42" applyNumberFormat="1" applyFont="1" applyFill="1" applyBorder="1" applyAlignment="1" applyProtection="1">
      <alignment/>
      <protection locked="0"/>
    </xf>
    <xf numFmtId="49" fontId="6" fillId="20" borderId="11" xfId="0" applyNumberFormat="1" applyFont="1" applyFill="1" applyBorder="1" applyAlignment="1" applyProtection="1">
      <alignment horizontal="left"/>
      <protection locked="0"/>
    </xf>
    <xf numFmtId="49" fontId="6" fillId="20" borderId="11" xfId="0" applyNumberFormat="1" applyFont="1" applyFill="1" applyBorder="1" applyAlignment="1" applyProtection="1">
      <alignment horizont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6"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4"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5"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6"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619125</xdr:colOff>
      <xdr:row>0</xdr:row>
      <xdr:rowOff>0</xdr:rowOff>
    </xdr:from>
    <xdr:to>
      <xdr:col>4</xdr:col>
      <xdr:colOff>619125</xdr:colOff>
      <xdr:row>0</xdr:row>
      <xdr:rowOff>0</xdr:rowOff>
    </xdr:to>
    <xdr:sp>
      <xdr:nvSpPr>
        <xdr:cNvPr id="1" name="Line 1"/>
        <xdr:cNvSpPr>
          <a:spLocks/>
        </xdr:cNvSpPr>
      </xdr:nvSpPr>
      <xdr:spPr>
        <a:xfrm>
          <a:off x="7419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619125</xdr:colOff>
      <xdr:row>0</xdr:row>
      <xdr:rowOff>0</xdr:rowOff>
    </xdr:from>
    <xdr:to>
      <xdr:col>4</xdr:col>
      <xdr:colOff>619125</xdr:colOff>
      <xdr:row>0</xdr:row>
      <xdr:rowOff>0</xdr:rowOff>
    </xdr:to>
    <xdr:sp>
      <xdr:nvSpPr>
        <xdr:cNvPr id="2" name="Line 2"/>
        <xdr:cNvSpPr>
          <a:spLocks/>
        </xdr:cNvSpPr>
      </xdr:nvSpPr>
      <xdr:spPr>
        <a:xfrm>
          <a:off x="7419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xdr:row>
      <xdr:rowOff>0</xdr:rowOff>
    </xdr:from>
    <xdr:ext cx="85725" cy="38100"/>
    <xdr:sp fLocksText="0">
      <xdr:nvSpPr>
        <xdr:cNvPr id="1" name="Text Box 1"/>
        <xdr:cNvSpPr txBox="1">
          <a:spLocks noChangeArrowheads="1"/>
        </xdr:cNvSpPr>
      </xdr:nvSpPr>
      <xdr:spPr>
        <a:xfrm>
          <a:off x="303847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2" name="Text Box 1"/>
        <xdr:cNvSpPr txBox="1">
          <a:spLocks noChangeArrowheads="1"/>
        </xdr:cNvSpPr>
      </xdr:nvSpPr>
      <xdr:spPr>
        <a:xfrm>
          <a:off x="303847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3" name="Text Box 1"/>
        <xdr:cNvSpPr txBox="1">
          <a:spLocks noChangeArrowheads="1"/>
        </xdr:cNvSpPr>
      </xdr:nvSpPr>
      <xdr:spPr>
        <a:xfrm>
          <a:off x="303847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619125</xdr:colOff>
      <xdr:row>0</xdr:row>
      <xdr:rowOff>0</xdr:rowOff>
    </xdr:from>
    <xdr:to>
      <xdr:col>4</xdr:col>
      <xdr:colOff>619125</xdr:colOff>
      <xdr:row>0</xdr:row>
      <xdr:rowOff>0</xdr:rowOff>
    </xdr:to>
    <xdr:sp>
      <xdr:nvSpPr>
        <xdr:cNvPr id="1" name="Line 1"/>
        <xdr:cNvSpPr>
          <a:spLocks/>
        </xdr:cNvSpPr>
      </xdr:nvSpPr>
      <xdr:spPr>
        <a:xfrm>
          <a:off x="81915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619125</xdr:colOff>
      <xdr:row>0</xdr:row>
      <xdr:rowOff>0</xdr:rowOff>
    </xdr:from>
    <xdr:to>
      <xdr:col>4</xdr:col>
      <xdr:colOff>619125</xdr:colOff>
      <xdr:row>0</xdr:row>
      <xdr:rowOff>0</xdr:rowOff>
    </xdr:to>
    <xdr:sp>
      <xdr:nvSpPr>
        <xdr:cNvPr id="2" name="Line 2"/>
        <xdr:cNvSpPr>
          <a:spLocks/>
        </xdr:cNvSpPr>
      </xdr:nvSpPr>
      <xdr:spPr>
        <a:xfrm>
          <a:off x="81915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8</xdr:col>
      <xdr:colOff>38100</xdr:colOff>
      <xdr:row>0</xdr:row>
      <xdr:rowOff>0</xdr:rowOff>
    </xdr:from>
    <xdr:ext cx="85725" cy="342900"/>
    <xdr:sp fLocksText="0">
      <xdr:nvSpPr>
        <xdr:cNvPr id="3" name="Text Box 7"/>
        <xdr:cNvSpPr txBox="1">
          <a:spLocks noChangeArrowheads="1"/>
        </xdr:cNvSpPr>
      </xdr:nvSpPr>
      <xdr:spPr>
        <a:xfrm>
          <a:off x="11039475" y="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8</xdr:col>
      <xdr:colOff>38100</xdr:colOff>
      <xdr:row>0</xdr:row>
      <xdr:rowOff>0</xdr:rowOff>
    </xdr:from>
    <xdr:ext cx="85725" cy="104775"/>
    <xdr:sp fLocksText="0">
      <xdr:nvSpPr>
        <xdr:cNvPr id="4" name="Text Box 1"/>
        <xdr:cNvSpPr txBox="1">
          <a:spLocks noChangeArrowheads="1"/>
        </xdr:cNvSpPr>
      </xdr:nvSpPr>
      <xdr:spPr>
        <a:xfrm>
          <a:off x="11039475" y="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8</xdr:col>
      <xdr:colOff>38100</xdr:colOff>
      <xdr:row>0</xdr:row>
      <xdr:rowOff>0</xdr:rowOff>
    </xdr:from>
    <xdr:ext cx="85725" cy="200025"/>
    <xdr:sp fLocksText="0">
      <xdr:nvSpPr>
        <xdr:cNvPr id="5" name="Text Box 1"/>
        <xdr:cNvSpPr txBox="1">
          <a:spLocks noChangeArrowheads="1"/>
        </xdr:cNvSpPr>
      </xdr:nvSpPr>
      <xdr:spPr>
        <a:xfrm>
          <a:off x="11039475" y="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15</xdr:col>
      <xdr:colOff>0</xdr:colOff>
      <xdr:row>12</xdr:row>
      <xdr:rowOff>57150</xdr:rowOff>
    </xdr:from>
    <xdr:ext cx="85725" cy="190500"/>
    <xdr:sp fLocksText="0">
      <xdr:nvSpPr>
        <xdr:cNvPr id="6" name="Text Box 1"/>
        <xdr:cNvSpPr txBox="1">
          <a:spLocks noChangeArrowheads="1"/>
        </xdr:cNvSpPr>
      </xdr:nvSpPr>
      <xdr:spPr>
        <a:xfrm>
          <a:off x="15125700" y="3867150"/>
          <a:ext cx="857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303847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303847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303847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273367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273367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273367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4" name="Text Box 1"/>
        <xdr:cNvSpPr txBox="1">
          <a:spLocks noChangeArrowheads="1"/>
        </xdr:cNvSpPr>
      </xdr:nvSpPr>
      <xdr:spPr>
        <a:xfrm>
          <a:off x="273367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5" name="Text Box 1"/>
        <xdr:cNvSpPr txBox="1">
          <a:spLocks noChangeArrowheads="1"/>
        </xdr:cNvSpPr>
      </xdr:nvSpPr>
      <xdr:spPr>
        <a:xfrm>
          <a:off x="273367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6" name="Text Box 1"/>
        <xdr:cNvSpPr txBox="1">
          <a:spLocks noChangeArrowheads="1"/>
        </xdr:cNvSpPr>
      </xdr:nvSpPr>
      <xdr:spPr>
        <a:xfrm>
          <a:off x="273367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xdr:row>
      <xdr:rowOff>0</xdr:rowOff>
    </xdr:from>
    <xdr:ext cx="85725" cy="38100"/>
    <xdr:sp fLocksText="0">
      <xdr:nvSpPr>
        <xdr:cNvPr id="1" name="Text Box 1"/>
        <xdr:cNvSpPr txBox="1">
          <a:spLocks noChangeArrowheads="1"/>
        </xdr:cNvSpPr>
      </xdr:nvSpPr>
      <xdr:spPr>
        <a:xfrm>
          <a:off x="2514600" y="8763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2" name="Text Box 1"/>
        <xdr:cNvSpPr txBox="1">
          <a:spLocks noChangeArrowheads="1"/>
        </xdr:cNvSpPr>
      </xdr:nvSpPr>
      <xdr:spPr>
        <a:xfrm>
          <a:off x="2514600" y="8763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3" name="Text Box 1"/>
        <xdr:cNvSpPr txBox="1">
          <a:spLocks noChangeArrowheads="1"/>
        </xdr:cNvSpPr>
      </xdr:nvSpPr>
      <xdr:spPr>
        <a:xfrm>
          <a:off x="2514600" y="8763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2857500" y="10001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Administrator\Desktop\Bieu%20mau%20thong%20ke%2021.11.201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Users\asus\AppData\Local\Temp\Tong%20Hop%20Cuc%203%20thang%20202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Bao%20Cao%20Thong%20Ke\Cuc\Cuc%202020\Chinh%20Sua%20-%20TT%2006%20-%20Ha%20Nam%20BC%2012%20thang%202020%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Bao%20Cao%20Thong%20Ke\Cuc\Cuc%202020\TT%2006%20-%20Ha%20Nam%20BC%2012%20thang%202020%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Users\Toantd\Downloads\Tong%20Hop%20Cuc%203%20thang%20202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Dowloads\Tong%20Hop%20Cuc%206%20thang%20202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F:\Users\Toantd\Downloads\Tong%20Hop%20VP%206%20thang%20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row r="2">
          <cell r="C2" t="str">
            <v>Đơn vị  báo cáo: 
Đơn vị nhận báo cáo: </v>
          </cell>
        </row>
        <row r="6">
          <cell r="C6" t="str">
            <v>TRẦN ĐỨC TOẢN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T"/>
      <sheetName val="01 Vp"/>
      <sheetName val="01 Ly Nhan"/>
      <sheetName val="01 Binh Luc"/>
      <sheetName val="01 Duy Tien"/>
      <sheetName val="01 Thanh Liem"/>
      <sheetName val="01 Kim Bang"/>
      <sheetName val="01 Phu Ly"/>
      <sheetName val="02 VP"/>
      <sheetName val="02 Ly Nhan"/>
      <sheetName val="02 Binh Luc"/>
      <sheetName val="02 Duy Tien"/>
      <sheetName val="02 Kim Bang"/>
      <sheetName val="02 Thanh Liem"/>
      <sheetName val="02 Phu Ly"/>
      <sheetName val="03 VP "/>
      <sheetName val="03 Ly Nhan"/>
      <sheetName val="03 Duy Tien"/>
      <sheetName val="03 Thanh Liem"/>
      <sheetName val="03 Kim Bang"/>
      <sheetName val="03 Binh Luc"/>
      <sheetName val="03 Phu Ly"/>
      <sheetName val="04 VP"/>
      <sheetName val="04 Ly Nhan"/>
      <sheetName val="04 Binh luc"/>
      <sheetName val="04 Duy Tien"/>
      <sheetName val="04 Kim Bang"/>
      <sheetName val="04 Thanh Liem"/>
      <sheetName val="04 Phu Ly"/>
      <sheetName val="05 Vp"/>
      <sheetName val="05 Ly Nhan"/>
      <sheetName val="05 Binh Luc"/>
      <sheetName val="05 Duy Tien"/>
      <sheetName val="05 Kim Bang"/>
      <sheetName val="05 Thanh Liem"/>
      <sheetName val="05 Phu Ly"/>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row r="2">
          <cell r="C2" t="str">
            <v>Đơn vị  báo cáo: 
Đơn vị nhận báo cáo: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row r="2">
          <cell r="C2" t="str">
            <v>Đơn vị  báo cáo: Cục THADS tỉnh Hà Nam
Đơn vị nhận báo cáo: Tổng Cục THADS</v>
          </cell>
        </row>
        <row r="6">
          <cell r="C6" t="str">
            <v>Trần Đức Toản</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row r="2">
          <cell r="C2" t="str">
            <v>Đơn vị  báo cáo: Cục THADS tỉnh Hà Nam
Đơn vị nhận báo cáo: Tổng Cục THADS</v>
          </cell>
        </row>
        <row r="3">
          <cell r="C3" t="str">
            <v>Vũ Ngọc Phương</v>
          </cell>
        </row>
        <row r="5">
          <cell r="C5" t="str">
            <v>PHÓ CỤC TRƯỞNG</v>
          </cell>
        </row>
        <row r="6">
          <cell r="C6" t="str">
            <v>Trần Đức Toản</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T"/>
      <sheetName val="01 Vp"/>
      <sheetName val="01 Ly Nhan"/>
      <sheetName val="01 Binh Luc"/>
      <sheetName val="01 Duy Tien"/>
      <sheetName val="01 Kim Bang"/>
      <sheetName val="01 Thanh Liem"/>
      <sheetName val="01 Phu Ly"/>
      <sheetName val="02 VP"/>
      <sheetName val="02 Ly Nhan"/>
      <sheetName val="02 Binh Luc"/>
      <sheetName val="02 Duy Tien"/>
      <sheetName val="02 Kim Bang"/>
      <sheetName val="02 Thanh Liem"/>
      <sheetName val="02 Phu Ly"/>
      <sheetName val="03 VP "/>
      <sheetName val="03 Ly Nhan"/>
      <sheetName val="03 Binh Luc"/>
      <sheetName val="03 Duy Tien"/>
      <sheetName val="03 Kim Bang"/>
      <sheetName val="03 Thanh Liem"/>
      <sheetName val="03 Phu Ly"/>
      <sheetName val="04 VP"/>
      <sheetName val="04 Ly Nhan"/>
      <sheetName val="04 Binh luc"/>
      <sheetName val="04 Duy Tien"/>
      <sheetName val="04 Kim Bang"/>
      <sheetName val="04 Thanh Liem"/>
      <sheetName val="04 Phu Ly"/>
      <sheetName val="05 Vp"/>
      <sheetName val="05 Ly Nhan"/>
      <sheetName val="05 Binh Luc"/>
      <sheetName val="05 Duy Tien"/>
      <sheetName val="05 Kim Bang"/>
      <sheetName val="05 Thanh Liem"/>
      <sheetName val="05 Phu Ly"/>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 val="Sheet1"/>
    </sheetNames>
    <sheetDataSet>
      <sheetData sheetId="1">
        <row r="11">
          <cell r="G11">
            <v>0</v>
          </cell>
          <cell r="H11">
            <v>0</v>
          </cell>
          <cell r="N11">
            <v>9</v>
          </cell>
          <cell r="O11">
            <v>0</v>
          </cell>
          <cell r="P11">
            <v>0</v>
          </cell>
          <cell r="R11">
            <v>0</v>
          </cell>
          <cell r="S11">
            <v>0</v>
          </cell>
        </row>
        <row r="12">
          <cell r="G12">
            <v>0</v>
          </cell>
          <cell r="H12">
            <v>0</v>
          </cell>
          <cell r="O12">
            <v>0</v>
          </cell>
          <cell r="P12">
            <v>0</v>
          </cell>
          <cell r="R12">
            <v>0</v>
          </cell>
        </row>
        <row r="13">
          <cell r="F13">
            <v>0</v>
          </cell>
          <cell r="G13">
            <v>0</v>
          </cell>
          <cell r="H13">
            <v>0</v>
          </cell>
          <cell r="L13">
            <v>0</v>
          </cell>
          <cell r="M13">
            <v>0</v>
          </cell>
          <cell r="N13">
            <v>0</v>
          </cell>
          <cell r="O13">
            <v>0</v>
          </cell>
          <cell r="P13">
            <v>0</v>
          </cell>
          <cell r="R13">
            <v>0</v>
          </cell>
          <cell r="S13">
            <v>0</v>
          </cell>
        </row>
        <row r="14">
          <cell r="F14">
            <v>0</v>
          </cell>
          <cell r="G14">
            <v>0</v>
          </cell>
          <cell r="H14">
            <v>0</v>
          </cell>
          <cell r="L14">
            <v>0</v>
          </cell>
          <cell r="M14">
            <v>0</v>
          </cell>
          <cell r="N14">
            <v>0</v>
          </cell>
          <cell r="O14">
            <v>0</v>
          </cell>
          <cell r="P14">
            <v>0</v>
          </cell>
          <cell r="R14">
            <v>0</v>
          </cell>
          <cell r="S14">
            <v>0</v>
          </cell>
        </row>
        <row r="15">
          <cell r="G15">
            <v>0</v>
          </cell>
          <cell r="H15">
            <v>0</v>
          </cell>
          <cell r="M15">
            <v>0</v>
          </cell>
          <cell r="O15">
            <v>0</v>
          </cell>
          <cell r="P15">
            <v>0</v>
          </cell>
          <cell r="R15">
            <v>0</v>
          </cell>
          <cell r="S15">
            <v>0</v>
          </cell>
        </row>
        <row r="16">
          <cell r="H16">
            <v>0</v>
          </cell>
          <cell r="O16">
            <v>0</v>
          </cell>
          <cell r="P16">
            <v>0</v>
          </cell>
          <cell r="R16">
            <v>0</v>
          </cell>
          <cell r="S16">
            <v>0</v>
          </cell>
        </row>
        <row r="17">
          <cell r="G17">
            <v>0</v>
          </cell>
          <cell r="H17">
            <v>0</v>
          </cell>
          <cell r="M17">
            <v>0</v>
          </cell>
          <cell r="O17">
            <v>0</v>
          </cell>
          <cell r="P17">
            <v>0</v>
          </cell>
          <cell r="R17">
            <v>0</v>
          </cell>
          <cell r="S17">
            <v>0</v>
          </cell>
        </row>
        <row r="18">
          <cell r="G18">
            <v>0</v>
          </cell>
          <cell r="H18">
            <v>0</v>
          </cell>
          <cell r="O18">
            <v>0</v>
          </cell>
          <cell r="P18">
            <v>0</v>
          </cell>
          <cell r="R18">
            <v>0</v>
          </cell>
          <cell r="S18">
            <v>0</v>
          </cell>
        </row>
        <row r="19">
          <cell r="F19">
            <v>0</v>
          </cell>
          <cell r="G19">
            <v>0</v>
          </cell>
          <cell r="H19">
            <v>0</v>
          </cell>
          <cell r="L19">
            <v>0</v>
          </cell>
          <cell r="M19">
            <v>0</v>
          </cell>
          <cell r="N19">
            <v>0</v>
          </cell>
          <cell r="O19">
            <v>0</v>
          </cell>
          <cell r="P19">
            <v>0</v>
          </cell>
          <cell r="R19">
            <v>0</v>
          </cell>
          <cell r="S19">
            <v>0</v>
          </cell>
        </row>
        <row r="20">
          <cell r="F20">
            <v>0</v>
          </cell>
          <cell r="G20">
            <v>0</v>
          </cell>
          <cell r="H20">
            <v>0</v>
          </cell>
          <cell r="L20">
            <v>0</v>
          </cell>
          <cell r="M20">
            <v>0</v>
          </cell>
          <cell r="N20">
            <v>0</v>
          </cell>
          <cell r="O20">
            <v>0</v>
          </cell>
          <cell r="P20">
            <v>0</v>
          </cell>
          <cell r="R20">
            <v>0</v>
          </cell>
          <cell r="S20">
            <v>0</v>
          </cell>
        </row>
        <row r="21">
          <cell r="F21">
            <v>0</v>
          </cell>
          <cell r="G21">
            <v>0</v>
          </cell>
          <cell r="H21">
            <v>0</v>
          </cell>
          <cell r="L21">
            <v>0</v>
          </cell>
          <cell r="M21">
            <v>0</v>
          </cell>
          <cell r="N21">
            <v>0</v>
          </cell>
          <cell r="O21">
            <v>0</v>
          </cell>
          <cell r="P21">
            <v>0</v>
          </cell>
          <cell r="R21">
            <v>0</v>
          </cell>
          <cell r="S21">
            <v>0</v>
          </cell>
        </row>
        <row r="22">
          <cell r="F22">
            <v>0</v>
          </cell>
          <cell r="G22">
            <v>0</v>
          </cell>
          <cell r="H22">
            <v>0</v>
          </cell>
          <cell r="L22">
            <v>0</v>
          </cell>
          <cell r="M22">
            <v>0</v>
          </cell>
          <cell r="N22">
            <v>0</v>
          </cell>
          <cell r="O22">
            <v>0</v>
          </cell>
          <cell r="P22">
            <v>0</v>
          </cell>
          <cell r="R22">
            <v>0</v>
          </cell>
          <cell r="S22">
            <v>0</v>
          </cell>
        </row>
        <row r="23">
          <cell r="F23">
            <v>0</v>
          </cell>
          <cell r="G23">
            <v>0</v>
          </cell>
          <cell r="H23">
            <v>0</v>
          </cell>
          <cell r="L23">
            <v>0</v>
          </cell>
          <cell r="M23">
            <v>0</v>
          </cell>
          <cell r="N23">
            <v>0</v>
          </cell>
          <cell r="O23">
            <v>0</v>
          </cell>
          <cell r="P23">
            <v>0</v>
          </cell>
          <cell r="R23">
            <v>0</v>
          </cell>
          <cell r="S23">
            <v>0</v>
          </cell>
        </row>
        <row r="25">
          <cell r="H25">
            <v>0</v>
          </cell>
          <cell r="O25">
            <v>0</v>
          </cell>
          <cell r="P25">
            <v>0</v>
          </cell>
          <cell r="R25">
            <v>0</v>
          </cell>
          <cell r="S25">
            <v>0</v>
          </cell>
        </row>
        <row r="26">
          <cell r="H26">
            <v>0</v>
          </cell>
          <cell r="O26">
            <v>0</v>
          </cell>
          <cell r="P26">
            <v>0</v>
          </cell>
          <cell r="R26">
            <v>0</v>
          </cell>
        </row>
        <row r="27">
          <cell r="F27">
            <v>0</v>
          </cell>
          <cell r="G27">
            <v>0</v>
          </cell>
          <cell r="H27">
            <v>0</v>
          </cell>
          <cell r="L27">
            <v>0</v>
          </cell>
          <cell r="M27">
            <v>0</v>
          </cell>
          <cell r="N27">
            <v>0</v>
          </cell>
          <cell r="O27">
            <v>0</v>
          </cell>
          <cell r="P27">
            <v>0</v>
          </cell>
          <cell r="R27">
            <v>0</v>
          </cell>
          <cell r="S27">
            <v>0</v>
          </cell>
        </row>
        <row r="28">
          <cell r="F28">
            <v>0</v>
          </cell>
          <cell r="G28">
            <v>0</v>
          </cell>
          <cell r="H28">
            <v>0</v>
          </cell>
          <cell r="L28">
            <v>0</v>
          </cell>
          <cell r="M28">
            <v>0</v>
          </cell>
          <cell r="N28">
            <v>0</v>
          </cell>
          <cell r="O28">
            <v>0</v>
          </cell>
          <cell r="P28">
            <v>0</v>
          </cell>
          <cell r="R28">
            <v>0</v>
          </cell>
          <cell r="S28">
            <v>0</v>
          </cell>
        </row>
        <row r="29">
          <cell r="F29">
            <v>0</v>
          </cell>
          <cell r="G29">
            <v>0</v>
          </cell>
          <cell r="H29">
            <v>0</v>
          </cell>
          <cell r="L29">
            <v>0</v>
          </cell>
          <cell r="M29">
            <v>0</v>
          </cell>
          <cell r="N29">
            <v>0</v>
          </cell>
          <cell r="O29">
            <v>0</v>
          </cell>
          <cell r="P29">
            <v>0</v>
          </cell>
          <cell r="R29">
            <v>0</v>
          </cell>
          <cell r="S29">
            <v>0</v>
          </cell>
        </row>
        <row r="30">
          <cell r="H30">
            <v>0</v>
          </cell>
          <cell r="M30">
            <v>0</v>
          </cell>
          <cell r="O30">
            <v>0</v>
          </cell>
          <cell r="P30">
            <v>0</v>
          </cell>
          <cell r="R30">
            <v>0</v>
          </cell>
          <cell r="S30">
            <v>0</v>
          </cell>
        </row>
        <row r="31">
          <cell r="F31">
            <v>1</v>
          </cell>
          <cell r="G31">
            <v>0</v>
          </cell>
          <cell r="H31">
            <v>0</v>
          </cell>
          <cell r="M31">
            <v>0</v>
          </cell>
          <cell r="O31">
            <v>0</v>
          </cell>
          <cell r="P31">
            <v>0</v>
          </cell>
          <cell r="R31">
            <v>0</v>
          </cell>
          <cell r="S31">
            <v>0</v>
          </cell>
        </row>
        <row r="32">
          <cell r="H32">
            <v>0</v>
          </cell>
          <cell r="M32">
            <v>0</v>
          </cell>
          <cell r="O32">
            <v>0</v>
          </cell>
          <cell r="P32">
            <v>0</v>
          </cell>
          <cell r="R32">
            <v>0</v>
          </cell>
          <cell r="S32">
            <v>0</v>
          </cell>
        </row>
        <row r="33">
          <cell r="F33">
            <v>0</v>
          </cell>
          <cell r="G33">
            <v>0</v>
          </cell>
          <cell r="H33">
            <v>0</v>
          </cell>
          <cell r="L33">
            <v>0</v>
          </cell>
          <cell r="M33">
            <v>0</v>
          </cell>
          <cell r="N33">
            <v>0</v>
          </cell>
          <cell r="O33">
            <v>0</v>
          </cell>
          <cell r="P33">
            <v>0</v>
          </cell>
          <cell r="R33">
            <v>0</v>
          </cell>
          <cell r="S33">
            <v>0</v>
          </cell>
        </row>
        <row r="34">
          <cell r="F34">
            <v>0</v>
          </cell>
          <cell r="G34">
            <v>0</v>
          </cell>
          <cell r="H34">
            <v>0</v>
          </cell>
          <cell r="L34">
            <v>0</v>
          </cell>
          <cell r="M34">
            <v>0</v>
          </cell>
          <cell r="N34">
            <v>0</v>
          </cell>
          <cell r="O34">
            <v>0</v>
          </cell>
          <cell r="P34">
            <v>0</v>
          </cell>
          <cell r="R34">
            <v>0</v>
          </cell>
          <cell r="S34">
            <v>0</v>
          </cell>
        </row>
        <row r="35">
          <cell r="F35">
            <v>0</v>
          </cell>
          <cell r="G35">
            <v>0</v>
          </cell>
          <cell r="H35">
            <v>0</v>
          </cell>
          <cell r="L35">
            <v>0</v>
          </cell>
          <cell r="M35">
            <v>0</v>
          </cell>
          <cell r="N35">
            <v>0</v>
          </cell>
          <cell r="O35">
            <v>0</v>
          </cell>
          <cell r="P35">
            <v>0</v>
          </cell>
          <cell r="R35">
            <v>0</v>
          </cell>
          <cell r="S35">
            <v>0</v>
          </cell>
        </row>
        <row r="36">
          <cell r="F36">
            <v>0</v>
          </cell>
          <cell r="G36">
            <v>0</v>
          </cell>
          <cell r="H36">
            <v>0</v>
          </cell>
          <cell r="L36">
            <v>0</v>
          </cell>
          <cell r="M36">
            <v>0</v>
          </cell>
          <cell r="N36">
            <v>0</v>
          </cell>
          <cell r="O36">
            <v>0</v>
          </cell>
          <cell r="P36">
            <v>0</v>
          </cell>
          <cell r="R36">
            <v>0</v>
          </cell>
          <cell r="S36">
            <v>0</v>
          </cell>
        </row>
        <row r="37">
          <cell r="F37">
            <v>0</v>
          </cell>
          <cell r="G37">
            <v>0</v>
          </cell>
          <cell r="H37">
            <v>0</v>
          </cell>
          <cell r="L37">
            <v>0</v>
          </cell>
          <cell r="M37">
            <v>0</v>
          </cell>
          <cell r="N37">
            <v>0</v>
          </cell>
          <cell r="O37">
            <v>0</v>
          </cell>
          <cell r="P37">
            <v>0</v>
          </cell>
          <cell r="R37">
            <v>0</v>
          </cell>
          <cell r="S37">
            <v>0</v>
          </cell>
        </row>
      </sheetData>
      <sheetData sheetId="2">
        <row r="11">
          <cell r="N11">
            <v>9</v>
          </cell>
        </row>
        <row r="12">
          <cell r="G12">
            <v>0</v>
          </cell>
          <cell r="O12">
            <v>0</v>
          </cell>
          <cell r="R12">
            <v>0</v>
          </cell>
        </row>
        <row r="15">
          <cell r="M15">
            <v>0</v>
          </cell>
        </row>
        <row r="25">
          <cell r="P25">
            <v>3</v>
          </cell>
        </row>
        <row r="30">
          <cell r="M30">
            <v>0</v>
          </cell>
        </row>
      </sheetData>
      <sheetData sheetId="3">
        <row r="11">
          <cell r="G11">
            <v>0</v>
          </cell>
          <cell r="H11">
            <v>0</v>
          </cell>
          <cell r="N11">
            <v>9</v>
          </cell>
        </row>
        <row r="13">
          <cell r="N13">
            <v>0</v>
          </cell>
        </row>
        <row r="14">
          <cell r="N14">
            <v>0</v>
          </cell>
        </row>
        <row r="19">
          <cell r="N19">
            <v>0</v>
          </cell>
        </row>
        <row r="20">
          <cell r="N20">
            <v>0</v>
          </cell>
        </row>
        <row r="21">
          <cell r="N21">
            <v>0</v>
          </cell>
        </row>
        <row r="22">
          <cell r="N22">
            <v>0</v>
          </cell>
        </row>
        <row r="23">
          <cell r="N23">
            <v>0</v>
          </cell>
        </row>
        <row r="27">
          <cell r="N27">
            <v>0</v>
          </cell>
        </row>
        <row r="28">
          <cell r="N28">
            <v>0</v>
          </cell>
        </row>
        <row r="29">
          <cell r="N29">
            <v>0</v>
          </cell>
        </row>
        <row r="33">
          <cell r="N33">
            <v>0</v>
          </cell>
        </row>
        <row r="34">
          <cell r="N34">
            <v>0</v>
          </cell>
        </row>
        <row r="35">
          <cell r="N35">
            <v>0</v>
          </cell>
        </row>
        <row r="36">
          <cell r="N36">
            <v>0</v>
          </cell>
        </row>
        <row r="37">
          <cell r="N37">
            <v>0</v>
          </cell>
        </row>
      </sheetData>
      <sheetData sheetId="4">
        <row r="11">
          <cell r="N11">
            <v>14</v>
          </cell>
        </row>
        <row r="19">
          <cell r="N19">
            <v>1</v>
          </cell>
        </row>
        <row r="33">
          <cell r="N33">
            <v>1</v>
          </cell>
        </row>
      </sheetData>
      <sheetData sheetId="5">
        <row r="11">
          <cell r="G11">
            <v>0</v>
          </cell>
          <cell r="H11">
            <v>0</v>
          </cell>
          <cell r="N11">
            <v>11</v>
          </cell>
          <cell r="O11">
            <v>0</v>
          </cell>
          <cell r="P11">
            <v>1</v>
          </cell>
          <cell r="R11">
            <v>0</v>
          </cell>
          <cell r="S11">
            <v>0</v>
          </cell>
        </row>
        <row r="12">
          <cell r="G12">
            <v>0</v>
          </cell>
          <cell r="H12">
            <v>0</v>
          </cell>
          <cell r="O12">
            <v>0</v>
          </cell>
          <cell r="P12">
            <v>0</v>
          </cell>
          <cell r="R12">
            <v>0</v>
          </cell>
        </row>
        <row r="13">
          <cell r="F13">
            <v>0</v>
          </cell>
          <cell r="G13">
            <v>0</v>
          </cell>
          <cell r="H13">
            <v>0</v>
          </cell>
          <cell r="L13">
            <v>0</v>
          </cell>
          <cell r="M13">
            <v>0</v>
          </cell>
          <cell r="N13">
            <v>0</v>
          </cell>
          <cell r="O13">
            <v>0</v>
          </cell>
          <cell r="P13">
            <v>0</v>
          </cell>
          <cell r="R13">
            <v>0</v>
          </cell>
          <cell r="S13">
            <v>0</v>
          </cell>
        </row>
        <row r="14">
          <cell r="F14">
            <v>0</v>
          </cell>
          <cell r="G14">
            <v>0</v>
          </cell>
          <cell r="H14">
            <v>0</v>
          </cell>
          <cell r="L14">
            <v>0</v>
          </cell>
          <cell r="M14">
            <v>0</v>
          </cell>
          <cell r="N14">
            <v>0</v>
          </cell>
          <cell r="O14">
            <v>0</v>
          </cell>
          <cell r="P14">
            <v>0</v>
          </cell>
          <cell r="R14">
            <v>0</v>
          </cell>
          <cell r="S14">
            <v>0</v>
          </cell>
        </row>
        <row r="15">
          <cell r="G15">
            <v>0</v>
          </cell>
          <cell r="H15">
            <v>0</v>
          </cell>
          <cell r="M15">
            <v>0</v>
          </cell>
          <cell r="O15">
            <v>0</v>
          </cell>
          <cell r="P15">
            <v>0</v>
          </cell>
          <cell r="R15">
            <v>0</v>
          </cell>
          <cell r="S15">
            <v>0</v>
          </cell>
        </row>
        <row r="16">
          <cell r="H16">
            <v>0</v>
          </cell>
          <cell r="O16">
            <v>0</v>
          </cell>
          <cell r="P16">
            <v>0</v>
          </cell>
          <cell r="R16">
            <v>0</v>
          </cell>
          <cell r="S16">
            <v>0</v>
          </cell>
        </row>
        <row r="17">
          <cell r="G17">
            <v>0</v>
          </cell>
          <cell r="H17">
            <v>0</v>
          </cell>
          <cell r="M17">
            <v>0</v>
          </cell>
          <cell r="O17">
            <v>0</v>
          </cell>
          <cell r="P17">
            <v>0</v>
          </cell>
          <cell r="R17">
            <v>0</v>
          </cell>
          <cell r="S17">
            <v>0</v>
          </cell>
        </row>
        <row r="18">
          <cell r="G18">
            <v>0</v>
          </cell>
          <cell r="H18">
            <v>0</v>
          </cell>
          <cell r="O18">
            <v>0</v>
          </cell>
          <cell r="P18">
            <v>0</v>
          </cell>
          <cell r="R18">
            <v>0</v>
          </cell>
          <cell r="S18">
            <v>0</v>
          </cell>
        </row>
        <row r="25">
          <cell r="H25">
            <v>0</v>
          </cell>
          <cell r="O25">
            <v>0</v>
          </cell>
          <cell r="P25">
            <v>0</v>
          </cell>
          <cell r="S25">
            <v>0</v>
          </cell>
        </row>
        <row r="26">
          <cell r="H26">
            <v>0</v>
          </cell>
        </row>
        <row r="30">
          <cell r="H30">
            <v>0</v>
          </cell>
          <cell r="M30">
            <v>0</v>
          </cell>
          <cell r="O30">
            <v>0</v>
          </cell>
          <cell r="P30">
            <v>0</v>
          </cell>
          <cell r="R30">
            <v>0</v>
          </cell>
          <cell r="S30">
            <v>0</v>
          </cell>
        </row>
        <row r="32">
          <cell r="H32">
            <v>0</v>
          </cell>
          <cell r="O32">
            <v>0</v>
          </cell>
          <cell r="P32">
            <v>0</v>
          </cell>
          <cell r="R32">
            <v>0</v>
          </cell>
          <cell r="S32">
            <v>0</v>
          </cell>
        </row>
      </sheetData>
      <sheetData sheetId="6">
        <row r="11">
          <cell r="G11">
            <v>0</v>
          </cell>
          <cell r="H11">
            <v>0</v>
          </cell>
          <cell r="N11">
            <v>8</v>
          </cell>
          <cell r="O11">
            <v>0</v>
          </cell>
          <cell r="P11">
            <v>0</v>
          </cell>
          <cell r="R11">
            <v>0</v>
          </cell>
          <cell r="S11">
            <v>0</v>
          </cell>
        </row>
        <row r="12">
          <cell r="G12">
            <v>0</v>
          </cell>
          <cell r="H12">
            <v>0</v>
          </cell>
        </row>
        <row r="13">
          <cell r="F13">
            <v>0</v>
          </cell>
          <cell r="G13">
            <v>0</v>
          </cell>
          <cell r="H13">
            <v>0</v>
          </cell>
        </row>
        <row r="15">
          <cell r="G15">
            <v>0</v>
          </cell>
          <cell r="H15">
            <v>0</v>
          </cell>
          <cell r="M15">
            <v>0</v>
          </cell>
        </row>
        <row r="18">
          <cell r="G18">
            <v>0</v>
          </cell>
        </row>
        <row r="23">
          <cell r="L23">
            <v>1</v>
          </cell>
          <cell r="M23">
            <v>0</v>
          </cell>
          <cell r="N23">
            <v>0</v>
          </cell>
        </row>
        <row r="30">
          <cell r="M30">
            <v>0</v>
          </cell>
        </row>
        <row r="32">
          <cell r="M32">
            <v>1</v>
          </cell>
        </row>
        <row r="37">
          <cell r="F37">
            <v>0</v>
          </cell>
          <cell r="L37">
            <v>0</v>
          </cell>
        </row>
      </sheetData>
      <sheetData sheetId="7">
        <row r="11">
          <cell r="G11">
            <v>0</v>
          </cell>
          <cell r="H11">
            <v>0</v>
          </cell>
          <cell r="N11">
            <v>34</v>
          </cell>
          <cell r="O11">
            <v>0</v>
          </cell>
          <cell r="P11">
            <v>0</v>
          </cell>
          <cell r="R11">
            <v>0</v>
          </cell>
          <cell r="S11">
            <v>0</v>
          </cell>
        </row>
        <row r="12">
          <cell r="H12">
            <v>0</v>
          </cell>
          <cell r="O12">
            <v>0</v>
          </cell>
          <cell r="P12">
            <v>0</v>
          </cell>
          <cell r="R12">
            <v>0</v>
          </cell>
        </row>
        <row r="13">
          <cell r="G13">
            <v>0</v>
          </cell>
          <cell r="H13">
            <v>0</v>
          </cell>
          <cell r="O13">
            <v>0</v>
          </cell>
          <cell r="P13">
            <v>0</v>
          </cell>
          <cell r="R13">
            <v>0</v>
          </cell>
          <cell r="S13">
            <v>0</v>
          </cell>
        </row>
        <row r="14">
          <cell r="G14">
            <v>0</v>
          </cell>
          <cell r="H14">
            <v>0</v>
          </cell>
          <cell r="O14">
            <v>0</v>
          </cell>
          <cell r="P14">
            <v>0</v>
          </cell>
          <cell r="R14">
            <v>0</v>
          </cell>
          <cell r="S14">
            <v>0</v>
          </cell>
        </row>
        <row r="15">
          <cell r="G15">
            <v>0</v>
          </cell>
          <cell r="H15">
            <v>0</v>
          </cell>
          <cell r="O15">
            <v>0</v>
          </cell>
          <cell r="P15">
            <v>0</v>
          </cell>
          <cell r="R15">
            <v>0</v>
          </cell>
          <cell r="S15">
            <v>0</v>
          </cell>
        </row>
        <row r="16">
          <cell r="H16">
            <v>0</v>
          </cell>
          <cell r="O16">
            <v>0</v>
          </cell>
          <cell r="P16">
            <v>0</v>
          </cell>
          <cell r="R16">
            <v>0</v>
          </cell>
          <cell r="S16">
            <v>0</v>
          </cell>
        </row>
        <row r="17">
          <cell r="G17">
            <v>0</v>
          </cell>
          <cell r="H17">
            <v>0</v>
          </cell>
          <cell r="O17">
            <v>0</v>
          </cell>
          <cell r="P17">
            <v>0</v>
          </cell>
          <cell r="R17">
            <v>0</v>
          </cell>
          <cell r="S17">
            <v>0</v>
          </cell>
        </row>
        <row r="18">
          <cell r="H18">
            <v>0</v>
          </cell>
          <cell r="O18">
            <v>0</v>
          </cell>
          <cell r="P18">
            <v>0</v>
          </cell>
          <cell r="R18">
            <v>0</v>
          </cell>
          <cell r="S18">
            <v>0</v>
          </cell>
        </row>
        <row r="19">
          <cell r="F19">
            <v>0</v>
          </cell>
          <cell r="G19">
            <v>0</v>
          </cell>
          <cell r="H19">
            <v>0</v>
          </cell>
          <cell r="L19">
            <v>0</v>
          </cell>
          <cell r="M19">
            <v>0</v>
          </cell>
          <cell r="N19">
            <v>0</v>
          </cell>
          <cell r="O19">
            <v>0</v>
          </cell>
          <cell r="P19">
            <v>0</v>
          </cell>
          <cell r="R19">
            <v>0</v>
          </cell>
          <cell r="S19">
            <v>0</v>
          </cell>
        </row>
        <row r="20">
          <cell r="F20">
            <v>0</v>
          </cell>
          <cell r="G20">
            <v>0</v>
          </cell>
          <cell r="H20">
            <v>0</v>
          </cell>
          <cell r="L20">
            <v>0</v>
          </cell>
          <cell r="M20">
            <v>0</v>
          </cell>
          <cell r="N20">
            <v>0</v>
          </cell>
          <cell r="O20">
            <v>0</v>
          </cell>
          <cell r="P20">
            <v>0</v>
          </cell>
          <cell r="R20">
            <v>0</v>
          </cell>
          <cell r="S20">
            <v>0</v>
          </cell>
        </row>
        <row r="21">
          <cell r="F21">
            <v>0</v>
          </cell>
          <cell r="G21">
            <v>0</v>
          </cell>
          <cell r="H21">
            <v>0</v>
          </cell>
          <cell r="L21">
            <v>0</v>
          </cell>
          <cell r="M21">
            <v>0</v>
          </cell>
          <cell r="N21">
            <v>0</v>
          </cell>
          <cell r="O21">
            <v>0</v>
          </cell>
          <cell r="P21">
            <v>0</v>
          </cell>
          <cell r="R21">
            <v>0</v>
          </cell>
          <cell r="S21">
            <v>0</v>
          </cell>
        </row>
        <row r="22">
          <cell r="F22">
            <v>0</v>
          </cell>
          <cell r="G22">
            <v>0</v>
          </cell>
          <cell r="H22">
            <v>0</v>
          </cell>
          <cell r="L22">
            <v>0</v>
          </cell>
          <cell r="M22">
            <v>0</v>
          </cell>
          <cell r="N22">
            <v>0</v>
          </cell>
          <cell r="O22">
            <v>0</v>
          </cell>
          <cell r="P22">
            <v>0</v>
          </cell>
          <cell r="R22">
            <v>0</v>
          </cell>
          <cell r="S22">
            <v>0</v>
          </cell>
        </row>
        <row r="23">
          <cell r="F23">
            <v>0</v>
          </cell>
          <cell r="G23">
            <v>0</v>
          </cell>
          <cell r="H23">
            <v>0</v>
          </cell>
          <cell r="L23">
            <v>0</v>
          </cell>
          <cell r="M23">
            <v>0</v>
          </cell>
          <cell r="N23">
            <v>0</v>
          </cell>
          <cell r="O23">
            <v>0</v>
          </cell>
          <cell r="P23">
            <v>0</v>
          </cell>
          <cell r="R23">
            <v>0</v>
          </cell>
          <cell r="S23">
            <v>0</v>
          </cell>
        </row>
        <row r="25">
          <cell r="H25">
            <v>0</v>
          </cell>
          <cell r="O25">
            <v>0</v>
          </cell>
          <cell r="P25">
            <v>0</v>
          </cell>
          <cell r="R25">
            <v>0</v>
          </cell>
          <cell r="S25">
            <v>0</v>
          </cell>
        </row>
        <row r="26">
          <cell r="H26">
            <v>0</v>
          </cell>
          <cell r="O26">
            <v>0</v>
          </cell>
          <cell r="P26">
            <v>0</v>
          </cell>
          <cell r="R26">
            <v>0</v>
          </cell>
        </row>
        <row r="27">
          <cell r="F27">
            <v>0</v>
          </cell>
          <cell r="G27">
            <v>0</v>
          </cell>
          <cell r="H27">
            <v>0</v>
          </cell>
          <cell r="O27">
            <v>0</v>
          </cell>
          <cell r="P27">
            <v>0</v>
          </cell>
          <cell r="R27">
            <v>0</v>
          </cell>
          <cell r="S27">
            <v>0</v>
          </cell>
        </row>
        <row r="28">
          <cell r="G28">
            <v>0</v>
          </cell>
          <cell r="H28">
            <v>0</v>
          </cell>
          <cell r="O28">
            <v>0</v>
          </cell>
          <cell r="P28">
            <v>0</v>
          </cell>
          <cell r="R28">
            <v>0</v>
          </cell>
          <cell r="S28">
            <v>0</v>
          </cell>
        </row>
        <row r="29">
          <cell r="F29">
            <v>0</v>
          </cell>
          <cell r="G29">
            <v>0</v>
          </cell>
          <cell r="H29">
            <v>0</v>
          </cell>
          <cell r="O29">
            <v>0</v>
          </cell>
          <cell r="P29">
            <v>0</v>
          </cell>
          <cell r="R29">
            <v>0</v>
          </cell>
          <cell r="S29">
            <v>0</v>
          </cell>
        </row>
        <row r="30">
          <cell r="H30">
            <v>0</v>
          </cell>
          <cell r="O30">
            <v>0</v>
          </cell>
          <cell r="P30">
            <v>0</v>
          </cell>
          <cell r="R30">
            <v>0</v>
          </cell>
          <cell r="S30">
            <v>0</v>
          </cell>
        </row>
        <row r="31">
          <cell r="G31">
            <v>0</v>
          </cell>
          <cell r="H31">
            <v>0</v>
          </cell>
          <cell r="O31">
            <v>0</v>
          </cell>
          <cell r="P31">
            <v>0</v>
          </cell>
          <cell r="R31">
            <v>0</v>
          </cell>
          <cell r="S31">
            <v>0</v>
          </cell>
        </row>
        <row r="32">
          <cell r="H32">
            <v>0</v>
          </cell>
          <cell r="M32">
            <v>1</v>
          </cell>
          <cell r="O32">
            <v>0</v>
          </cell>
          <cell r="P32">
            <v>0</v>
          </cell>
          <cell r="R32">
            <v>0</v>
          </cell>
          <cell r="S32">
            <v>0</v>
          </cell>
        </row>
        <row r="33">
          <cell r="F33">
            <v>0</v>
          </cell>
          <cell r="G33">
            <v>0</v>
          </cell>
          <cell r="H33">
            <v>0</v>
          </cell>
          <cell r="L33">
            <v>0</v>
          </cell>
          <cell r="M33">
            <v>0</v>
          </cell>
          <cell r="N33">
            <v>0</v>
          </cell>
          <cell r="O33">
            <v>0</v>
          </cell>
          <cell r="P33">
            <v>0</v>
          </cell>
          <cell r="R33">
            <v>0</v>
          </cell>
          <cell r="S33">
            <v>0</v>
          </cell>
        </row>
        <row r="34">
          <cell r="F34">
            <v>0</v>
          </cell>
          <cell r="G34">
            <v>0</v>
          </cell>
          <cell r="H34">
            <v>0</v>
          </cell>
          <cell r="L34">
            <v>0</v>
          </cell>
          <cell r="M34">
            <v>0</v>
          </cell>
          <cell r="N34">
            <v>0</v>
          </cell>
          <cell r="O34">
            <v>0</v>
          </cell>
          <cell r="P34">
            <v>0</v>
          </cell>
          <cell r="R34">
            <v>0</v>
          </cell>
          <cell r="S34">
            <v>0</v>
          </cell>
        </row>
        <row r="35">
          <cell r="F35">
            <v>0</v>
          </cell>
          <cell r="G35">
            <v>0</v>
          </cell>
          <cell r="H35">
            <v>0</v>
          </cell>
          <cell r="L35">
            <v>0</v>
          </cell>
          <cell r="M35">
            <v>0</v>
          </cell>
          <cell r="N35">
            <v>0</v>
          </cell>
          <cell r="O35">
            <v>0</v>
          </cell>
          <cell r="P35">
            <v>0</v>
          </cell>
          <cell r="R35">
            <v>0</v>
          </cell>
          <cell r="S35">
            <v>0</v>
          </cell>
        </row>
        <row r="36">
          <cell r="F36">
            <v>0</v>
          </cell>
          <cell r="G36">
            <v>0</v>
          </cell>
          <cell r="H36">
            <v>0</v>
          </cell>
          <cell r="L36">
            <v>0</v>
          </cell>
          <cell r="M36">
            <v>0</v>
          </cell>
          <cell r="N36">
            <v>0</v>
          </cell>
          <cell r="O36">
            <v>0</v>
          </cell>
          <cell r="P36">
            <v>0</v>
          </cell>
          <cell r="R36">
            <v>0</v>
          </cell>
          <cell r="S36">
            <v>0</v>
          </cell>
        </row>
        <row r="37">
          <cell r="F37">
            <v>0</v>
          </cell>
          <cell r="G37">
            <v>0</v>
          </cell>
          <cell r="H37">
            <v>0</v>
          </cell>
          <cell r="L37">
            <v>0</v>
          </cell>
          <cell r="M37">
            <v>0</v>
          </cell>
          <cell r="N37">
            <v>0</v>
          </cell>
          <cell r="O37">
            <v>0</v>
          </cell>
          <cell r="P37">
            <v>0</v>
          </cell>
          <cell r="R37">
            <v>0</v>
          </cell>
          <cell r="S37">
            <v>0</v>
          </cell>
        </row>
      </sheetData>
      <sheetData sheetId="8">
        <row r="11">
          <cell r="M11">
            <v>0</v>
          </cell>
          <cell r="O11">
            <v>0</v>
          </cell>
          <cell r="P11">
            <v>0</v>
          </cell>
          <cell r="S11">
            <v>0</v>
          </cell>
        </row>
      </sheetData>
      <sheetData sheetId="9">
        <row r="15">
          <cell r="L15">
            <v>0</v>
          </cell>
        </row>
        <row r="25">
          <cell r="P25">
            <v>204310</v>
          </cell>
        </row>
      </sheetData>
      <sheetData sheetId="10">
        <row r="13">
          <cell r="N13">
            <v>0</v>
          </cell>
        </row>
        <row r="14">
          <cell r="N14">
            <v>0</v>
          </cell>
        </row>
        <row r="19">
          <cell r="N19">
            <v>0</v>
          </cell>
        </row>
        <row r="20">
          <cell r="N20">
            <v>0</v>
          </cell>
        </row>
        <row r="21">
          <cell r="N21">
            <v>0</v>
          </cell>
        </row>
        <row r="22">
          <cell r="N22">
            <v>0</v>
          </cell>
        </row>
        <row r="23">
          <cell r="N23">
            <v>0</v>
          </cell>
        </row>
        <row r="27">
          <cell r="N27">
            <v>0</v>
          </cell>
        </row>
        <row r="28">
          <cell r="N28">
            <v>0</v>
          </cell>
        </row>
        <row r="29">
          <cell r="N29">
            <v>0</v>
          </cell>
        </row>
        <row r="33">
          <cell r="N33">
            <v>0</v>
          </cell>
        </row>
        <row r="34">
          <cell r="N34">
            <v>0</v>
          </cell>
        </row>
        <row r="35">
          <cell r="N35">
            <v>0</v>
          </cell>
        </row>
        <row r="36">
          <cell r="N36">
            <v>0</v>
          </cell>
        </row>
        <row r="37">
          <cell r="N37">
            <v>0</v>
          </cell>
        </row>
      </sheetData>
      <sheetData sheetId="11">
        <row r="19">
          <cell r="N19">
            <v>17710</v>
          </cell>
        </row>
        <row r="33">
          <cell r="N33">
            <v>835503</v>
          </cell>
        </row>
      </sheetData>
      <sheetData sheetId="12">
        <row r="11">
          <cell r="P11">
            <v>2486</v>
          </cell>
          <cell r="S11">
            <v>0</v>
          </cell>
        </row>
        <row r="15">
          <cell r="L15">
            <v>0</v>
          </cell>
          <cell r="M15">
            <v>0</v>
          </cell>
          <cell r="O15">
            <v>0</v>
          </cell>
          <cell r="P15">
            <v>0</v>
          </cell>
          <cell r="S15">
            <v>0</v>
          </cell>
        </row>
        <row r="25">
          <cell r="S25">
            <v>0</v>
          </cell>
        </row>
      </sheetData>
      <sheetData sheetId="13">
        <row r="11">
          <cell r="M11">
            <v>0</v>
          </cell>
          <cell r="O11">
            <v>0</v>
          </cell>
          <cell r="P11">
            <v>0</v>
          </cell>
          <cell r="S11">
            <v>0</v>
          </cell>
        </row>
        <row r="12">
          <cell r="M12">
            <v>0</v>
          </cell>
          <cell r="O12">
            <v>0</v>
          </cell>
          <cell r="P12">
            <v>0</v>
          </cell>
        </row>
        <row r="13">
          <cell r="K13">
            <v>0</v>
          </cell>
          <cell r="L13">
            <v>0</v>
          </cell>
          <cell r="M13">
            <v>0</v>
          </cell>
          <cell r="N13">
            <v>0</v>
          </cell>
          <cell r="O13">
            <v>0</v>
          </cell>
          <cell r="P13">
            <v>0</v>
          </cell>
          <cell r="S13">
            <v>0</v>
          </cell>
        </row>
        <row r="14">
          <cell r="K14">
            <v>0</v>
          </cell>
          <cell r="L14">
            <v>0</v>
          </cell>
          <cell r="M14">
            <v>0</v>
          </cell>
          <cell r="N14">
            <v>0</v>
          </cell>
          <cell r="O14">
            <v>0</v>
          </cell>
          <cell r="P14">
            <v>0</v>
          </cell>
          <cell r="S14">
            <v>0</v>
          </cell>
        </row>
        <row r="15">
          <cell r="L15">
            <v>0</v>
          </cell>
          <cell r="M15">
            <v>0</v>
          </cell>
          <cell r="O15">
            <v>0</v>
          </cell>
          <cell r="P15">
            <v>0</v>
          </cell>
          <cell r="S15">
            <v>0</v>
          </cell>
        </row>
        <row r="16">
          <cell r="O16">
            <v>0</v>
          </cell>
          <cell r="S16">
            <v>0</v>
          </cell>
        </row>
        <row r="17">
          <cell r="L17">
            <v>0</v>
          </cell>
        </row>
        <row r="18">
          <cell r="M18">
            <v>0</v>
          </cell>
        </row>
        <row r="23">
          <cell r="K23">
            <v>1094</v>
          </cell>
          <cell r="N23">
            <v>0</v>
          </cell>
        </row>
        <row r="25">
          <cell r="M25">
            <v>0</v>
          </cell>
          <cell r="O25">
            <v>0</v>
          </cell>
          <cell r="P25">
            <v>0</v>
          </cell>
        </row>
        <row r="26">
          <cell r="M26">
            <v>0</v>
          </cell>
          <cell r="O26">
            <v>0</v>
          </cell>
          <cell r="P26">
            <v>0</v>
          </cell>
        </row>
        <row r="30">
          <cell r="M30">
            <v>0</v>
          </cell>
          <cell r="O30">
            <v>0</v>
          </cell>
          <cell r="P30">
            <v>0</v>
          </cell>
        </row>
        <row r="32">
          <cell r="L32">
            <v>19500</v>
          </cell>
          <cell r="M32">
            <v>0</v>
          </cell>
          <cell r="O32">
            <v>0</v>
          </cell>
          <cell r="P32">
            <v>0</v>
          </cell>
        </row>
        <row r="37">
          <cell r="K37">
            <v>0</v>
          </cell>
        </row>
      </sheetData>
      <sheetData sheetId="14">
        <row r="11">
          <cell r="O11">
            <v>0</v>
          </cell>
          <cell r="P11">
            <v>0</v>
          </cell>
          <cell r="S11">
            <v>0</v>
          </cell>
        </row>
        <row r="12">
          <cell r="O12">
            <v>0</v>
          </cell>
          <cell r="P12">
            <v>0</v>
          </cell>
        </row>
        <row r="13">
          <cell r="O13">
            <v>0</v>
          </cell>
          <cell r="P13">
            <v>0</v>
          </cell>
          <cell r="S13">
            <v>0</v>
          </cell>
        </row>
        <row r="14">
          <cell r="K14">
            <v>0</v>
          </cell>
          <cell r="L14">
            <v>0</v>
          </cell>
          <cell r="M14">
            <v>0</v>
          </cell>
          <cell r="N14">
            <v>0</v>
          </cell>
          <cell r="O14">
            <v>0</v>
          </cell>
          <cell r="P14">
            <v>0</v>
          </cell>
          <cell r="S14">
            <v>0</v>
          </cell>
        </row>
        <row r="15">
          <cell r="L15">
            <v>0</v>
          </cell>
          <cell r="M15">
            <v>0</v>
          </cell>
          <cell r="O15">
            <v>0</v>
          </cell>
          <cell r="P15">
            <v>0</v>
          </cell>
          <cell r="S15">
            <v>0</v>
          </cell>
        </row>
        <row r="16">
          <cell r="O16">
            <v>0</v>
          </cell>
          <cell r="S16">
            <v>0</v>
          </cell>
        </row>
        <row r="17">
          <cell r="O17">
            <v>0</v>
          </cell>
          <cell r="P17">
            <v>0</v>
          </cell>
          <cell r="S17">
            <v>0</v>
          </cell>
        </row>
        <row r="18">
          <cell r="O18">
            <v>0</v>
          </cell>
          <cell r="P18">
            <v>0</v>
          </cell>
          <cell r="S18">
            <v>0</v>
          </cell>
        </row>
        <row r="19">
          <cell r="K19">
            <v>0</v>
          </cell>
          <cell r="L19">
            <v>0</v>
          </cell>
          <cell r="M19">
            <v>0</v>
          </cell>
          <cell r="N19">
            <v>0</v>
          </cell>
          <cell r="O19">
            <v>0</v>
          </cell>
          <cell r="P19">
            <v>0</v>
          </cell>
          <cell r="S19">
            <v>0</v>
          </cell>
        </row>
        <row r="20">
          <cell r="K20">
            <v>0</v>
          </cell>
          <cell r="L20">
            <v>0</v>
          </cell>
          <cell r="M20">
            <v>0</v>
          </cell>
          <cell r="N20">
            <v>0</v>
          </cell>
          <cell r="O20">
            <v>0</v>
          </cell>
          <cell r="P20">
            <v>0</v>
          </cell>
          <cell r="S20">
            <v>0</v>
          </cell>
        </row>
        <row r="21">
          <cell r="K21">
            <v>0</v>
          </cell>
          <cell r="L21">
            <v>0</v>
          </cell>
          <cell r="M21">
            <v>0</v>
          </cell>
          <cell r="N21">
            <v>0</v>
          </cell>
          <cell r="O21">
            <v>0</v>
          </cell>
          <cell r="P21">
            <v>0</v>
          </cell>
          <cell r="S21">
            <v>0</v>
          </cell>
        </row>
        <row r="22">
          <cell r="K22">
            <v>0</v>
          </cell>
          <cell r="L22">
            <v>0</v>
          </cell>
          <cell r="M22">
            <v>0</v>
          </cell>
          <cell r="N22">
            <v>0</v>
          </cell>
          <cell r="O22">
            <v>0</v>
          </cell>
          <cell r="P22">
            <v>0</v>
          </cell>
          <cell r="S22">
            <v>0</v>
          </cell>
        </row>
        <row r="23">
          <cell r="K23">
            <v>0</v>
          </cell>
          <cell r="L23">
            <v>0</v>
          </cell>
          <cell r="M23">
            <v>0</v>
          </cell>
          <cell r="N23">
            <v>0</v>
          </cell>
          <cell r="O23">
            <v>0</v>
          </cell>
          <cell r="P23">
            <v>0</v>
          </cell>
          <cell r="S23">
            <v>0</v>
          </cell>
        </row>
        <row r="25">
          <cell r="O25">
            <v>0</v>
          </cell>
          <cell r="P25">
            <v>0</v>
          </cell>
          <cell r="S25">
            <v>0</v>
          </cell>
        </row>
        <row r="26">
          <cell r="O26">
            <v>0</v>
          </cell>
          <cell r="P26">
            <v>0</v>
          </cell>
        </row>
        <row r="27">
          <cell r="O27">
            <v>0</v>
          </cell>
          <cell r="P27">
            <v>0</v>
          </cell>
          <cell r="S27">
            <v>0</v>
          </cell>
        </row>
        <row r="28">
          <cell r="L28">
            <v>0</v>
          </cell>
          <cell r="M28">
            <v>0</v>
          </cell>
          <cell r="N28">
            <v>0</v>
          </cell>
          <cell r="O28">
            <v>0</v>
          </cell>
          <cell r="P28">
            <v>0</v>
          </cell>
          <cell r="S28">
            <v>0</v>
          </cell>
        </row>
        <row r="29">
          <cell r="K29">
            <v>0</v>
          </cell>
          <cell r="L29">
            <v>0</v>
          </cell>
          <cell r="M29">
            <v>0</v>
          </cell>
          <cell r="N29">
            <v>0</v>
          </cell>
          <cell r="O29">
            <v>0</v>
          </cell>
          <cell r="P29">
            <v>0</v>
          </cell>
          <cell r="S29">
            <v>0</v>
          </cell>
        </row>
        <row r="30">
          <cell r="O30">
            <v>0</v>
          </cell>
          <cell r="P30">
            <v>0</v>
          </cell>
          <cell r="S30">
            <v>0</v>
          </cell>
        </row>
        <row r="31">
          <cell r="O31">
            <v>0</v>
          </cell>
          <cell r="P31">
            <v>0</v>
          </cell>
          <cell r="S31">
            <v>0</v>
          </cell>
        </row>
        <row r="32">
          <cell r="L32">
            <v>4900</v>
          </cell>
          <cell r="O32">
            <v>0</v>
          </cell>
          <cell r="P32">
            <v>0</v>
          </cell>
          <cell r="S32">
            <v>0</v>
          </cell>
        </row>
        <row r="33">
          <cell r="K33">
            <v>0</v>
          </cell>
          <cell r="L33">
            <v>0</v>
          </cell>
          <cell r="M33">
            <v>0</v>
          </cell>
          <cell r="N33">
            <v>0</v>
          </cell>
          <cell r="O33">
            <v>0</v>
          </cell>
          <cell r="P33">
            <v>0</v>
          </cell>
          <cell r="S33">
            <v>0</v>
          </cell>
        </row>
        <row r="34">
          <cell r="K34">
            <v>0</v>
          </cell>
          <cell r="L34">
            <v>0</v>
          </cell>
          <cell r="M34">
            <v>0</v>
          </cell>
          <cell r="N34">
            <v>0</v>
          </cell>
          <cell r="O34">
            <v>0</v>
          </cell>
          <cell r="P34">
            <v>0</v>
          </cell>
          <cell r="S34">
            <v>0</v>
          </cell>
        </row>
        <row r="35">
          <cell r="K35">
            <v>0</v>
          </cell>
          <cell r="L35">
            <v>0</v>
          </cell>
          <cell r="M35">
            <v>0</v>
          </cell>
          <cell r="N35">
            <v>0</v>
          </cell>
          <cell r="O35">
            <v>0</v>
          </cell>
          <cell r="P35">
            <v>0</v>
          </cell>
          <cell r="S35">
            <v>0</v>
          </cell>
        </row>
        <row r="36">
          <cell r="K36">
            <v>0</v>
          </cell>
          <cell r="L36">
            <v>0</v>
          </cell>
          <cell r="M36">
            <v>0</v>
          </cell>
          <cell r="N36">
            <v>0</v>
          </cell>
          <cell r="O36">
            <v>0</v>
          </cell>
          <cell r="P36">
            <v>0</v>
          </cell>
          <cell r="S36">
            <v>0</v>
          </cell>
        </row>
        <row r="37">
          <cell r="K37">
            <v>0</v>
          </cell>
          <cell r="L37">
            <v>0</v>
          </cell>
          <cell r="M37">
            <v>0</v>
          </cell>
          <cell r="N37">
            <v>0</v>
          </cell>
          <cell r="O37">
            <v>0</v>
          </cell>
          <cell r="P37">
            <v>0</v>
          </cell>
          <cell r="S37">
            <v>0</v>
          </cell>
        </row>
      </sheetData>
      <sheetData sheetId="15">
        <row r="9">
          <cell r="H9">
            <v>0</v>
          </cell>
          <cell r="N9">
            <v>0</v>
          </cell>
          <cell r="R9">
            <v>0</v>
          </cell>
        </row>
      </sheetData>
      <sheetData sheetId="16">
        <row r="13">
          <cell r="P13">
            <v>0</v>
          </cell>
        </row>
        <row r="15">
          <cell r="M15">
            <v>0</v>
          </cell>
        </row>
      </sheetData>
      <sheetData sheetId="19">
        <row r="11">
          <cell r="H11">
            <v>0</v>
          </cell>
          <cell r="N11">
            <v>0</v>
          </cell>
        </row>
        <row r="12">
          <cell r="G12">
            <v>0</v>
          </cell>
          <cell r="H12">
            <v>0</v>
          </cell>
          <cell r="M12">
            <v>0</v>
          </cell>
        </row>
        <row r="14">
          <cell r="N14">
            <v>0</v>
          </cell>
        </row>
      </sheetData>
      <sheetData sheetId="20">
        <row r="11">
          <cell r="N11">
            <v>0</v>
          </cell>
        </row>
        <row r="12">
          <cell r="G12">
            <v>0</v>
          </cell>
          <cell r="H12">
            <v>0</v>
          </cell>
          <cell r="M12">
            <v>0</v>
          </cell>
          <cell r="N12">
            <v>0</v>
          </cell>
          <cell r="P12">
            <v>0</v>
          </cell>
        </row>
        <row r="13">
          <cell r="P13">
            <v>0</v>
          </cell>
        </row>
        <row r="14">
          <cell r="G14">
            <v>0</v>
          </cell>
          <cell r="H14">
            <v>0</v>
          </cell>
          <cell r="M14">
            <v>0</v>
          </cell>
          <cell r="N14">
            <v>0</v>
          </cell>
          <cell r="P14">
            <v>0</v>
          </cell>
        </row>
        <row r="15">
          <cell r="H15">
            <v>0</v>
          </cell>
          <cell r="M15">
            <v>0</v>
          </cell>
          <cell r="N15">
            <v>0</v>
          </cell>
          <cell r="P15">
            <v>0</v>
          </cell>
        </row>
        <row r="16">
          <cell r="G16">
            <v>0</v>
          </cell>
          <cell r="H16">
            <v>0</v>
          </cell>
          <cell r="M16">
            <v>0</v>
          </cell>
          <cell r="N16">
            <v>0</v>
          </cell>
          <cell r="P16">
            <v>0</v>
          </cell>
        </row>
      </sheetData>
      <sheetData sheetId="21">
        <row r="9">
          <cell r="H9">
            <v>0</v>
          </cell>
          <cell r="N9">
            <v>0</v>
          </cell>
          <cell r="R9">
            <v>0</v>
          </cell>
        </row>
        <row r="11">
          <cell r="H11">
            <v>0</v>
          </cell>
        </row>
        <row r="12">
          <cell r="H12">
            <v>0</v>
          </cell>
          <cell r="P12">
            <v>0</v>
          </cell>
        </row>
        <row r="13">
          <cell r="H13">
            <v>0</v>
          </cell>
          <cell r="P13">
            <v>0</v>
          </cell>
        </row>
        <row r="14">
          <cell r="H14">
            <v>0</v>
          </cell>
          <cell r="P14">
            <v>0</v>
          </cell>
        </row>
        <row r="15">
          <cell r="H15">
            <v>0</v>
          </cell>
          <cell r="P15">
            <v>0</v>
          </cell>
        </row>
        <row r="16">
          <cell r="H16">
            <v>0</v>
          </cell>
          <cell r="P16">
            <v>0</v>
          </cell>
        </row>
      </sheetData>
      <sheetData sheetId="22">
        <row r="11">
          <cell r="P11">
            <v>0</v>
          </cell>
          <cell r="R11">
            <v>0</v>
          </cell>
          <cell r="S11">
            <v>0</v>
          </cell>
        </row>
        <row r="12">
          <cell r="P12">
            <v>0</v>
          </cell>
          <cell r="R12">
            <v>0</v>
          </cell>
          <cell r="S12">
            <v>0</v>
          </cell>
        </row>
        <row r="13">
          <cell r="P13">
            <v>0</v>
          </cell>
          <cell r="R13">
            <v>0</v>
          </cell>
        </row>
        <row r="14">
          <cell r="P14">
            <v>0</v>
          </cell>
          <cell r="R14">
            <v>0</v>
          </cell>
          <cell r="S14">
            <v>0</v>
          </cell>
        </row>
        <row r="15">
          <cell r="P15">
            <v>0</v>
          </cell>
          <cell r="R15">
            <v>0</v>
          </cell>
          <cell r="S15">
            <v>0</v>
          </cell>
        </row>
      </sheetData>
      <sheetData sheetId="23">
        <row r="11">
          <cell r="P11">
            <v>0</v>
          </cell>
        </row>
        <row r="12">
          <cell r="P12">
            <v>1</v>
          </cell>
          <cell r="S12">
            <v>0</v>
          </cell>
        </row>
        <row r="13">
          <cell r="P13">
            <v>2</v>
          </cell>
        </row>
      </sheetData>
      <sheetData sheetId="25">
        <row r="12">
          <cell r="S12">
            <v>2</v>
          </cell>
        </row>
      </sheetData>
      <sheetData sheetId="26">
        <row r="11">
          <cell r="P11">
            <v>1</v>
          </cell>
          <cell r="S11">
            <v>0</v>
          </cell>
        </row>
        <row r="14">
          <cell r="S14">
            <v>0</v>
          </cell>
        </row>
      </sheetData>
      <sheetData sheetId="27">
        <row r="11">
          <cell r="P11">
            <v>0</v>
          </cell>
          <cell r="R11">
            <v>0</v>
          </cell>
          <cell r="S11">
            <v>0</v>
          </cell>
        </row>
        <row r="12">
          <cell r="P12">
            <v>0</v>
          </cell>
          <cell r="R12">
            <v>0</v>
          </cell>
          <cell r="S12">
            <v>0</v>
          </cell>
        </row>
        <row r="13">
          <cell r="P13">
            <v>0</v>
          </cell>
          <cell r="R13">
            <v>0</v>
          </cell>
          <cell r="S13">
            <v>0</v>
          </cell>
        </row>
        <row r="14">
          <cell r="P14">
            <v>0</v>
          </cell>
          <cell r="R14">
            <v>0</v>
          </cell>
          <cell r="S14">
            <v>0</v>
          </cell>
        </row>
      </sheetData>
      <sheetData sheetId="28">
        <row r="11">
          <cell r="P11">
            <v>0</v>
          </cell>
          <cell r="R11">
            <v>0</v>
          </cell>
          <cell r="S11">
            <v>0</v>
          </cell>
        </row>
        <row r="12">
          <cell r="P12">
            <v>0</v>
          </cell>
          <cell r="R12">
            <v>0</v>
          </cell>
          <cell r="S12">
            <v>0</v>
          </cell>
        </row>
        <row r="13">
          <cell r="P13">
            <v>0</v>
          </cell>
          <cell r="R13">
            <v>0</v>
          </cell>
          <cell r="S13">
            <v>0</v>
          </cell>
        </row>
        <row r="14">
          <cell r="P14">
            <v>0</v>
          </cell>
          <cell r="R14">
            <v>0</v>
          </cell>
          <cell r="S14">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T"/>
      <sheetName val="01 Vp"/>
      <sheetName val="01 Ly Nhan"/>
      <sheetName val="01 Binh Luc"/>
      <sheetName val="01 Duy Tien"/>
      <sheetName val="01 Kim Bang"/>
      <sheetName val="01 Thanh Liem"/>
      <sheetName val="01 Phu Ly"/>
      <sheetName val="02 VP"/>
      <sheetName val="02 Ly Nhan"/>
      <sheetName val="02 Binh Luc"/>
      <sheetName val="02 Duy Tien"/>
      <sheetName val="02 Kim Bang"/>
      <sheetName val="02 Thanh Liem"/>
      <sheetName val="02 Phu Ly"/>
      <sheetName val="03 VP "/>
      <sheetName val="03 Ly Nhan"/>
      <sheetName val="03 Binh Luc"/>
      <sheetName val="03 Duy Tien"/>
      <sheetName val="03 Kim Bang"/>
      <sheetName val="03 Thanh Liem"/>
      <sheetName val="03 Phu Ly"/>
      <sheetName val="04 VP"/>
      <sheetName val="04 Ly Nhan"/>
      <sheetName val="04 Binh luc"/>
      <sheetName val="04 Duy Tien"/>
      <sheetName val="04 Kim Bang"/>
      <sheetName val="04 Thanh Liem"/>
      <sheetName val="04 Phu Ly"/>
      <sheetName val="05 Vp"/>
      <sheetName val="05 Ly Nhan"/>
      <sheetName val="05 Binh Luc"/>
      <sheetName val="05 Duy Tien"/>
      <sheetName val="05 Kim Bang"/>
      <sheetName val="05 Thanh Liem"/>
      <sheetName val="05 Phu Ly"/>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 val="Sheet1"/>
    </sheetNames>
    <sheetDataSet>
      <sheetData sheetId="1">
        <row r="11">
          <cell r="C11">
            <v>13</v>
          </cell>
          <cell r="E11">
            <v>6</v>
          </cell>
        </row>
        <row r="12">
          <cell r="C12">
            <v>2</v>
          </cell>
          <cell r="E12">
            <v>4</v>
          </cell>
        </row>
        <row r="13">
          <cell r="C13">
            <v>0</v>
          </cell>
          <cell r="E13">
            <v>0</v>
          </cell>
        </row>
        <row r="14">
          <cell r="C14">
            <v>0</v>
          </cell>
          <cell r="E14">
            <v>0</v>
          </cell>
        </row>
        <row r="16">
          <cell r="E16">
            <v>52</v>
          </cell>
        </row>
        <row r="17">
          <cell r="C17">
            <v>1</v>
          </cell>
          <cell r="E17">
            <v>0</v>
          </cell>
        </row>
        <row r="18">
          <cell r="C18">
            <v>11</v>
          </cell>
          <cell r="E18">
            <v>1</v>
          </cell>
        </row>
        <row r="19">
          <cell r="C19">
            <v>0</v>
          </cell>
          <cell r="E19">
            <v>0</v>
          </cell>
        </row>
        <row r="20">
          <cell r="C20">
            <v>0</v>
          </cell>
          <cell r="E20">
            <v>0</v>
          </cell>
        </row>
        <row r="21">
          <cell r="C21">
            <v>0</v>
          </cell>
          <cell r="E21">
            <v>0</v>
          </cell>
        </row>
        <row r="22">
          <cell r="C22">
            <v>0</v>
          </cell>
          <cell r="E22">
            <v>0</v>
          </cell>
        </row>
        <row r="23">
          <cell r="C23">
            <v>0</v>
          </cell>
          <cell r="E23">
            <v>1</v>
          </cell>
        </row>
        <row r="24">
          <cell r="C24">
            <v>22</v>
          </cell>
          <cell r="E24">
            <v>26</v>
          </cell>
        </row>
        <row r="25">
          <cell r="C25">
            <v>11</v>
          </cell>
          <cell r="E25">
            <v>17</v>
          </cell>
        </row>
        <row r="26">
          <cell r="C26">
            <v>0</v>
          </cell>
          <cell r="E26">
            <v>1</v>
          </cell>
        </row>
        <row r="27">
          <cell r="C27">
            <v>0</v>
          </cell>
          <cell r="E27">
            <v>0</v>
          </cell>
        </row>
        <row r="28">
          <cell r="C28">
            <v>0</v>
          </cell>
          <cell r="E28">
            <v>0</v>
          </cell>
        </row>
        <row r="29">
          <cell r="C29">
            <v>0</v>
          </cell>
          <cell r="E29">
            <v>0</v>
          </cell>
        </row>
        <row r="30">
          <cell r="C30">
            <v>11</v>
          </cell>
          <cell r="E30">
            <v>7</v>
          </cell>
        </row>
        <row r="31">
          <cell r="C31">
            <v>0</v>
          </cell>
          <cell r="E31">
            <v>1</v>
          </cell>
        </row>
        <row r="32">
          <cell r="C32">
            <v>0</v>
          </cell>
          <cell r="E32">
            <v>0</v>
          </cell>
        </row>
        <row r="33">
          <cell r="C33">
            <v>0</v>
          </cell>
          <cell r="E33">
            <v>0</v>
          </cell>
        </row>
        <row r="34">
          <cell r="C34">
            <v>0</v>
          </cell>
          <cell r="E34">
            <v>0</v>
          </cell>
        </row>
        <row r="35">
          <cell r="C35">
            <v>0</v>
          </cell>
          <cell r="E35">
            <v>0</v>
          </cell>
        </row>
        <row r="36">
          <cell r="C36">
            <v>0</v>
          </cell>
          <cell r="E36">
            <v>0</v>
          </cell>
        </row>
        <row r="37">
          <cell r="C37">
            <v>0</v>
          </cell>
          <cell r="E37">
            <v>0</v>
          </cell>
        </row>
      </sheetData>
      <sheetData sheetId="2">
        <row r="11">
          <cell r="C11">
            <v>8</v>
          </cell>
          <cell r="E11">
            <v>9</v>
          </cell>
        </row>
        <row r="12">
          <cell r="C12">
            <v>3</v>
          </cell>
          <cell r="E12">
            <v>3</v>
          </cell>
        </row>
        <row r="13">
          <cell r="C13">
            <v>0</v>
          </cell>
        </row>
        <row r="14">
          <cell r="C14">
            <v>0</v>
          </cell>
        </row>
        <row r="16">
          <cell r="E16">
            <v>69</v>
          </cell>
        </row>
        <row r="17">
          <cell r="C17">
            <v>1</v>
          </cell>
          <cell r="E17">
            <v>1</v>
          </cell>
        </row>
        <row r="18">
          <cell r="C18">
            <v>69</v>
          </cell>
          <cell r="E18">
            <v>6</v>
          </cell>
        </row>
        <row r="19">
          <cell r="C19">
            <v>0</v>
          </cell>
        </row>
        <row r="20">
          <cell r="C20">
            <v>0</v>
          </cell>
        </row>
        <row r="21">
          <cell r="C21">
            <v>0</v>
          </cell>
        </row>
        <row r="22">
          <cell r="C22">
            <v>0</v>
          </cell>
        </row>
        <row r="23">
          <cell r="C23">
            <v>0</v>
          </cell>
        </row>
        <row r="24">
          <cell r="C24">
            <v>51</v>
          </cell>
          <cell r="E24">
            <v>32</v>
          </cell>
        </row>
        <row r="25">
          <cell r="C25">
            <v>8</v>
          </cell>
          <cell r="E25">
            <v>10</v>
          </cell>
        </row>
        <row r="26">
          <cell r="C26">
            <v>3</v>
          </cell>
          <cell r="E26">
            <v>4</v>
          </cell>
        </row>
        <row r="27">
          <cell r="C27">
            <v>0</v>
          </cell>
        </row>
        <row r="28">
          <cell r="C28">
            <v>0</v>
          </cell>
        </row>
        <row r="29">
          <cell r="C29">
            <v>0</v>
          </cell>
        </row>
        <row r="30">
          <cell r="C30">
            <v>4</v>
          </cell>
          <cell r="E30">
            <v>12</v>
          </cell>
        </row>
        <row r="31">
          <cell r="C31">
            <v>0</v>
          </cell>
        </row>
        <row r="32">
          <cell r="C32">
            <v>4</v>
          </cell>
          <cell r="E32">
            <v>6</v>
          </cell>
        </row>
        <row r="33">
          <cell r="C33">
            <v>0</v>
          </cell>
        </row>
        <row r="34">
          <cell r="C34">
            <v>0</v>
          </cell>
        </row>
        <row r="35">
          <cell r="C35">
            <v>0</v>
          </cell>
        </row>
        <row r="36">
          <cell r="C36">
            <v>0</v>
          </cell>
        </row>
        <row r="37">
          <cell r="C37">
            <v>0</v>
          </cell>
        </row>
      </sheetData>
      <sheetData sheetId="3">
        <row r="11">
          <cell r="C11">
            <v>4</v>
          </cell>
          <cell r="E11">
            <v>13</v>
          </cell>
        </row>
        <row r="16">
          <cell r="E16">
            <v>54</v>
          </cell>
        </row>
        <row r="18">
          <cell r="C18">
            <v>11</v>
          </cell>
          <cell r="E18">
            <v>9</v>
          </cell>
        </row>
        <row r="24">
          <cell r="C24">
            <v>0</v>
          </cell>
          <cell r="E24">
            <v>16</v>
          </cell>
        </row>
        <row r="25">
          <cell r="E25">
            <v>7</v>
          </cell>
        </row>
        <row r="26">
          <cell r="E26">
            <v>2</v>
          </cell>
        </row>
        <row r="30">
          <cell r="E30">
            <v>4</v>
          </cell>
        </row>
        <row r="32">
          <cell r="E32">
            <v>3</v>
          </cell>
        </row>
      </sheetData>
      <sheetData sheetId="4">
        <row r="11">
          <cell r="C11">
            <v>3</v>
          </cell>
          <cell r="E11">
            <v>11</v>
          </cell>
        </row>
        <row r="12">
          <cell r="C12">
            <v>3</v>
          </cell>
          <cell r="E12">
            <v>7</v>
          </cell>
        </row>
        <row r="14">
          <cell r="C14">
            <v>0</v>
          </cell>
        </row>
        <row r="16">
          <cell r="E16">
            <v>35</v>
          </cell>
        </row>
        <row r="17">
          <cell r="C17">
            <v>0</v>
          </cell>
        </row>
        <row r="18">
          <cell r="C18">
            <v>52</v>
          </cell>
          <cell r="E18">
            <v>7</v>
          </cell>
        </row>
        <row r="19">
          <cell r="C19">
            <v>0</v>
          </cell>
          <cell r="E19">
            <v>1</v>
          </cell>
        </row>
        <row r="20">
          <cell r="C20">
            <v>0</v>
          </cell>
        </row>
        <row r="21">
          <cell r="C21">
            <v>0</v>
          </cell>
        </row>
        <row r="22">
          <cell r="C22">
            <v>0</v>
          </cell>
        </row>
        <row r="23">
          <cell r="C23">
            <v>0</v>
          </cell>
        </row>
        <row r="24">
          <cell r="C24">
            <v>8</v>
          </cell>
          <cell r="E24">
            <v>41</v>
          </cell>
        </row>
        <row r="25">
          <cell r="C25">
            <v>2</v>
          </cell>
          <cell r="E25">
            <v>21</v>
          </cell>
        </row>
        <row r="26">
          <cell r="C26">
            <v>1</v>
          </cell>
          <cell r="E26">
            <v>9</v>
          </cell>
        </row>
        <row r="28">
          <cell r="C28">
            <v>0</v>
          </cell>
        </row>
        <row r="29">
          <cell r="C29">
            <v>0</v>
          </cell>
        </row>
        <row r="30">
          <cell r="C30">
            <v>2</v>
          </cell>
          <cell r="E30">
            <v>5</v>
          </cell>
        </row>
        <row r="31">
          <cell r="C31">
            <v>0</v>
          </cell>
        </row>
        <row r="32">
          <cell r="C32">
            <v>3</v>
          </cell>
          <cell r="E32">
            <v>5</v>
          </cell>
        </row>
        <row r="33">
          <cell r="C33">
            <v>0</v>
          </cell>
          <cell r="E33">
            <v>1</v>
          </cell>
        </row>
        <row r="34">
          <cell r="C34">
            <v>0</v>
          </cell>
        </row>
        <row r="35">
          <cell r="C35">
            <v>0</v>
          </cell>
        </row>
        <row r="36">
          <cell r="C36">
            <v>0</v>
          </cell>
        </row>
        <row r="37">
          <cell r="C37">
            <v>0</v>
          </cell>
        </row>
      </sheetData>
      <sheetData sheetId="5">
        <row r="11">
          <cell r="C11">
            <v>8</v>
          </cell>
          <cell r="E11">
            <v>9</v>
          </cell>
        </row>
        <row r="12">
          <cell r="C12">
            <v>0</v>
          </cell>
          <cell r="E12">
            <v>0</v>
          </cell>
        </row>
        <row r="13">
          <cell r="C13">
            <v>0</v>
          </cell>
          <cell r="E13">
            <v>0</v>
          </cell>
        </row>
        <row r="14">
          <cell r="C14">
            <v>0</v>
          </cell>
          <cell r="E14">
            <v>0</v>
          </cell>
        </row>
        <row r="16">
          <cell r="E16">
            <v>21</v>
          </cell>
        </row>
        <row r="17">
          <cell r="C17">
            <v>0</v>
          </cell>
          <cell r="E17">
            <v>0</v>
          </cell>
        </row>
        <row r="18">
          <cell r="C18">
            <v>58</v>
          </cell>
          <cell r="E18">
            <v>5</v>
          </cell>
        </row>
        <row r="19">
          <cell r="C19">
            <v>0</v>
          </cell>
        </row>
        <row r="20">
          <cell r="C20">
            <v>0</v>
          </cell>
        </row>
        <row r="21">
          <cell r="C21">
            <v>0</v>
          </cell>
        </row>
        <row r="22">
          <cell r="C22">
            <v>0</v>
          </cell>
        </row>
        <row r="23">
          <cell r="C23">
            <v>0</v>
          </cell>
        </row>
        <row r="24">
          <cell r="C24">
            <v>11</v>
          </cell>
          <cell r="E24">
            <v>13</v>
          </cell>
        </row>
        <row r="25">
          <cell r="C25">
            <v>5</v>
          </cell>
          <cell r="E25">
            <v>6</v>
          </cell>
        </row>
        <row r="26">
          <cell r="C26">
            <v>1</v>
          </cell>
          <cell r="E26">
            <v>1</v>
          </cell>
        </row>
        <row r="27">
          <cell r="C27">
            <v>0</v>
          </cell>
        </row>
        <row r="28">
          <cell r="C28">
            <v>0</v>
          </cell>
        </row>
        <row r="29">
          <cell r="C29">
            <v>0</v>
          </cell>
        </row>
        <row r="30">
          <cell r="C30">
            <v>3</v>
          </cell>
          <cell r="E30">
            <v>2</v>
          </cell>
        </row>
        <row r="31">
          <cell r="C31">
            <v>0</v>
          </cell>
        </row>
        <row r="32">
          <cell r="C32">
            <v>2</v>
          </cell>
          <cell r="E32">
            <v>4</v>
          </cell>
        </row>
        <row r="33">
          <cell r="C33">
            <v>0</v>
          </cell>
        </row>
        <row r="34">
          <cell r="C34">
            <v>0</v>
          </cell>
        </row>
        <row r="35">
          <cell r="C35">
            <v>0</v>
          </cell>
        </row>
        <row r="36">
          <cell r="C36">
            <v>0</v>
          </cell>
        </row>
        <row r="37">
          <cell r="C37">
            <v>0</v>
          </cell>
        </row>
      </sheetData>
      <sheetData sheetId="6">
        <row r="11">
          <cell r="C11">
            <v>4</v>
          </cell>
          <cell r="E11">
            <v>14</v>
          </cell>
        </row>
        <row r="12">
          <cell r="C12">
            <v>7</v>
          </cell>
          <cell r="E12">
            <v>9</v>
          </cell>
        </row>
        <row r="13">
          <cell r="E13">
            <v>0</v>
          </cell>
        </row>
        <row r="16">
          <cell r="E16">
            <v>100</v>
          </cell>
        </row>
        <row r="17">
          <cell r="E17">
            <v>0</v>
          </cell>
        </row>
        <row r="18">
          <cell r="C18">
            <v>24</v>
          </cell>
          <cell r="E18">
            <v>6</v>
          </cell>
        </row>
        <row r="23">
          <cell r="E23">
            <v>1</v>
          </cell>
        </row>
        <row r="24">
          <cell r="C24">
            <v>0</v>
          </cell>
          <cell r="E24">
            <v>54</v>
          </cell>
        </row>
        <row r="25">
          <cell r="E25">
            <v>25</v>
          </cell>
        </row>
        <row r="26">
          <cell r="E26">
            <v>11</v>
          </cell>
        </row>
        <row r="30">
          <cell r="E30">
            <v>8</v>
          </cell>
        </row>
        <row r="32">
          <cell r="E32">
            <v>10</v>
          </cell>
        </row>
      </sheetData>
      <sheetData sheetId="7">
        <row r="11">
          <cell r="C11">
            <v>21</v>
          </cell>
          <cell r="E11">
            <v>45</v>
          </cell>
        </row>
        <row r="12">
          <cell r="C12">
            <v>6</v>
          </cell>
          <cell r="E12">
            <v>16</v>
          </cell>
        </row>
        <row r="13">
          <cell r="C13">
            <v>0</v>
          </cell>
          <cell r="E13">
            <v>0</v>
          </cell>
        </row>
        <row r="14">
          <cell r="C14">
            <v>0</v>
          </cell>
          <cell r="E14">
            <v>0</v>
          </cell>
        </row>
        <row r="16">
          <cell r="E16">
            <v>67</v>
          </cell>
        </row>
        <row r="18">
          <cell r="C18">
            <v>101</v>
          </cell>
          <cell r="E18">
            <v>9</v>
          </cell>
        </row>
        <row r="19">
          <cell r="C19">
            <v>0</v>
          </cell>
          <cell r="E19">
            <v>0</v>
          </cell>
        </row>
        <row r="20">
          <cell r="C20">
            <v>0</v>
          </cell>
          <cell r="E20">
            <v>0</v>
          </cell>
        </row>
        <row r="21">
          <cell r="C21">
            <v>0</v>
          </cell>
          <cell r="E21">
            <v>0</v>
          </cell>
        </row>
        <row r="22">
          <cell r="C22">
            <v>0</v>
          </cell>
          <cell r="E22">
            <v>0</v>
          </cell>
        </row>
        <row r="23">
          <cell r="C23">
            <v>0</v>
          </cell>
          <cell r="E23">
            <v>0</v>
          </cell>
        </row>
        <row r="24">
          <cell r="C24">
            <v>29</v>
          </cell>
          <cell r="E24">
            <v>76</v>
          </cell>
        </row>
        <row r="25">
          <cell r="C25">
            <v>12</v>
          </cell>
          <cell r="E25">
            <v>41</v>
          </cell>
        </row>
        <row r="26">
          <cell r="C26">
            <v>5</v>
          </cell>
          <cell r="E26">
            <v>14</v>
          </cell>
        </row>
        <row r="27">
          <cell r="C27">
            <v>0</v>
          </cell>
          <cell r="E27">
            <v>0</v>
          </cell>
        </row>
        <row r="28">
          <cell r="E28">
            <v>0</v>
          </cell>
        </row>
        <row r="29">
          <cell r="C29">
            <v>0</v>
          </cell>
          <cell r="E29">
            <v>0</v>
          </cell>
        </row>
        <row r="30">
          <cell r="C30">
            <v>5</v>
          </cell>
          <cell r="E30">
            <v>12</v>
          </cell>
        </row>
        <row r="31">
          <cell r="E31">
            <v>0</v>
          </cell>
        </row>
        <row r="32">
          <cell r="C32">
            <v>7</v>
          </cell>
          <cell r="E32">
            <v>9</v>
          </cell>
        </row>
        <row r="33">
          <cell r="C33">
            <v>0</v>
          </cell>
          <cell r="E33">
            <v>0</v>
          </cell>
        </row>
        <row r="34">
          <cell r="C34">
            <v>0</v>
          </cell>
          <cell r="E34">
            <v>0</v>
          </cell>
        </row>
        <row r="35">
          <cell r="C35">
            <v>0</v>
          </cell>
          <cell r="E35">
            <v>0</v>
          </cell>
        </row>
        <row r="36">
          <cell r="C36">
            <v>0</v>
          </cell>
          <cell r="E36">
            <v>0</v>
          </cell>
        </row>
        <row r="37">
          <cell r="C37">
            <v>0</v>
          </cell>
          <cell r="E37">
            <v>0</v>
          </cell>
        </row>
      </sheetData>
      <sheetData sheetId="8">
        <row r="11">
          <cell r="D11">
            <v>183022</v>
          </cell>
        </row>
        <row r="12">
          <cell r="D12">
            <v>1096803</v>
          </cell>
        </row>
        <row r="13">
          <cell r="D13">
            <v>0</v>
          </cell>
        </row>
        <row r="14">
          <cell r="D14">
            <v>0</v>
          </cell>
        </row>
        <row r="16">
          <cell r="D16">
            <v>13295165</v>
          </cell>
        </row>
        <row r="17">
          <cell r="D17">
            <v>0</v>
          </cell>
        </row>
        <row r="18">
          <cell r="D18">
            <v>12000</v>
          </cell>
        </row>
        <row r="19">
          <cell r="D19">
            <v>0</v>
          </cell>
        </row>
        <row r="20">
          <cell r="D20">
            <v>0</v>
          </cell>
        </row>
        <row r="21">
          <cell r="D21">
            <v>0</v>
          </cell>
        </row>
        <row r="22">
          <cell r="D22">
            <v>0</v>
          </cell>
        </row>
        <row r="23">
          <cell r="D23">
            <v>4427331</v>
          </cell>
        </row>
        <row r="25">
          <cell r="D25">
            <v>4770248</v>
          </cell>
        </row>
        <row r="26">
          <cell r="D26">
            <v>629869839</v>
          </cell>
        </row>
        <row r="27">
          <cell r="D27">
            <v>0</v>
          </cell>
        </row>
        <row r="28">
          <cell r="D28">
            <v>0</v>
          </cell>
        </row>
        <row r="29">
          <cell r="D29">
            <v>0</v>
          </cell>
        </row>
        <row r="30">
          <cell r="D30">
            <v>3202963</v>
          </cell>
        </row>
        <row r="31">
          <cell r="D31">
            <v>482511</v>
          </cell>
        </row>
        <row r="32">
          <cell r="D32">
            <v>0</v>
          </cell>
        </row>
        <row r="33">
          <cell r="D33">
            <v>0</v>
          </cell>
        </row>
        <row r="34">
          <cell r="D34">
            <v>0</v>
          </cell>
        </row>
        <row r="35">
          <cell r="D35">
            <v>0</v>
          </cell>
        </row>
        <row r="36">
          <cell r="D36">
            <v>0</v>
          </cell>
        </row>
        <row r="37">
          <cell r="D37">
            <v>0</v>
          </cell>
        </row>
      </sheetData>
      <sheetData sheetId="9">
        <row r="11">
          <cell r="D11">
            <v>113507</v>
          </cell>
        </row>
        <row r="12">
          <cell r="D12">
            <v>149833</v>
          </cell>
        </row>
        <row r="16">
          <cell r="D16">
            <v>2038423</v>
          </cell>
        </row>
        <row r="17">
          <cell r="D17">
            <v>2715</v>
          </cell>
        </row>
        <row r="18">
          <cell r="D18">
            <v>34864</v>
          </cell>
        </row>
        <row r="25">
          <cell r="D25">
            <v>1879851</v>
          </cell>
        </row>
        <row r="26">
          <cell r="D26">
            <v>1444834</v>
          </cell>
        </row>
        <row r="30">
          <cell r="D30">
            <v>522281</v>
          </cell>
        </row>
        <row r="32">
          <cell r="D32">
            <v>325850</v>
          </cell>
        </row>
      </sheetData>
      <sheetData sheetId="10">
        <row r="11">
          <cell r="D11">
            <v>158053</v>
          </cell>
        </row>
        <row r="16">
          <cell r="D16">
            <v>360151</v>
          </cell>
        </row>
        <row r="18">
          <cell r="D18">
            <v>37191</v>
          </cell>
        </row>
        <row r="25">
          <cell r="D25">
            <v>1736513</v>
          </cell>
        </row>
        <row r="26">
          <cell r="D26">
            <v>162818109</v>
          </cell>
        </row>
        <row r="30">
          <cell r="D30">
            <v>122725</v>
          </cell>
        </row>
        <row r="32">
          <cell r="D32">
            <v>151026</v>
          </cell>
        </row>
      </sheetData>
      <sheetData sheetId="11">
        <row r="11">
          <cell r="D11">
            <v>243072</v>
          </cell>
        </row>
        <row r="12">
          <cell r="D12">
            <v>326292</v>
          </cell>
        </row>
        <row r="16">
          <cell r="D16">
            <v>521552</v>
          </cell>
        </row>
        <row r="18">
          <cell r="D18">
            <v>96859</v>
          </cell>
        </row>
        <row r="19">
          <cell r="D19">
            <v>17710</v>
          </cell>
        </row>
        <row r="25">
          <cell r="D25">
            <v>2488634</v>
          </cell>
        </row>
        <row r="26">
          <cell r="D26">
            <v>9833216</v>
          </cell>
        </row>
        <row r="30">
          <cell r="D30">
            <v>402621</v>
          </cell>
        </row>
        <row r="32">
          <cell r="D32">
            <v>192300</v>
          </cell>
        </row>
        <row r="33">
          <cell r="D33">
            <v>835503</v>
          </cell>
        </row>
      </sheetData>
      <sheetData sheetId="12">
        <row r="11">
          <cell r="D11">
            <v>44629</v>
          </cell>
        </row>
        <row r="12">
          <cell r="D12">
            <v>0</v>
          </cell>
        </row>
        <row r="16">
          <cell r="D16">
            <v>86875</v>
          </cell>
        </row>
        <row r="18">
          <cell r="D18">
            <v>102920</v>
          </cell>
        </row>
        <row r="25">
          <cell r="D25">
            <v>424959</v>
          </cell>
        </row>
        <row r="26">
          <cell r="D26">
            <v>1567667</v>
          </cell>
        </row>
        <row r="30">
          <cell r="D30">
            <v>400000</v>
          </cell>
        </row>
        <row r="32">
          <cell r="D32">
            <v>169055</v>
          </cell>
        </row>
      </sheetData>
      <sheetData sheetId="13">
        <row r="11">
          <cell r="D11">
            <v>162175</v>
          </cell>
        </row>
        <row r="12">
          <cell r="D12">
            <v>507650</v>
          </cell>
        </row>
        <row r="13">
          <cell r="D13">
            <v>0</v>
          </cell>
        </row>
        <row r="14">
          <cell r="D14">
            <v>0</v>
          </cell>
        </row>
        <row r="16">
          <cell r="D16">
            <v>3404025</v>
          </cell>
        </row>
        <row r="18">
          <cell r="D18">
            <v>80055</v>
          </cell>
        </row>
        <row r="19">
          <cell r="D19">
            <v>0</v>
          </cell>
        </row>
        <row r="20">
          <cell r="D20">
            <v>0</v>
          </cell>
        </row>
        <row r="21">
          <cell r="D21">
            <v>0</v>
          </cell>
        </row>
        <row r="22">
          <cell r="D22">
            <v>0</v>
          </cell>
        </row>
        <row r="23">
          <cell r="D23">
            <v>1094</v>
          </cell>
        </row>
        <row r="25">
          <cell r="D25">
            <v>9663116</v>
          </cell>
        </row>
        <row r="26">
          <cell r="D26">
            <v>28121312</v>
          </cell>
        </row>
        <row r="30">
          <cell r="D30">
            <v>598559</v>
          </cell>
        </row>
        <row r="32">
          <cell r="D32">
            <v>520426</v>
          </cell>
        </row>
      </sheetData>
      <sheetData sheetId="14">
        <row r="11">
          <cell r="D11">
            <v>772033</v>
          </cell>
        </row>
        <row r="12">
          <cell r="D12">
            <v>491770</v>
          </cell>
        </row>
        <row r="13">
          <cell r="D13">
            <v>0</v>
          </cell>
        </row>
        <row r="14">
          <cell r="D14">
            <v>0</v>
          </cell>
        </row>
        <row r="16">
          <cell r="D16">
            <v>1108743</v>
          </cell>
        </row>
        <row r="17">
          <cell r="D17">
            <v>0</v>
          </cell>
        </row>
        <row r="18">
          <cell r="D18">
            <v>69943</v>
          </cell>
        </row>
        <row r="19">
          <cell r="D19">
            <v>0</v>
          </cell>
        </row>
        <row r="20">
          <cell r="D20">
            <v>0</v>
          </cell>
        </row>
        <row r="21">
          <cell r="D21">
            <v>0</v>
          </cell>
        </row>
        <row r="22">
          <cell r="D22">
            <v>0</v>
          </cell>
        </row>
        <row r="23">
          <cell r="D23">
            <v>0</v>
          </cell>
        </row>
        <row r="25">
          <cell r="D25">
            <v>18302209</v>
          </cell>
        </row>
        <row r="26">
          <cell r="D26">
            <v>48756052</v>
          </cell>
        </row>
        <row r="27">
          <cell r="D27">
            <v>0</v>
          </cell>
        </row>
        <row r="28">
          <cell r="D28">
            <v>0</v>
          </cell>
        </row>
        <row r="29">
          <cell r="D29">
            <v>0</v>
          </cell>
        </row>
        <row r="30">
          <cell r="D30">
            <v>362557</v>
          </cell>
        </row>
        <row r="31">
          <cell r="D31">
            <v>0</v>
          </cell>
        </row>
        <row r="32">
          <cell r="D32">
            <v>431380</v>
          </cell>
        </row>
        <row r="33">
          <cell r="D33">
            <v>0</v>
          </cell>
        </row>
        <row r="34">
          <cell r="D34">
            <v>0</v>
          </cell>
        </row>
        <row r="35">
          <cell r="D35">
            <v>0</v>
          </cell>
        </row>
        <row r="36">
          <cell r="D36">
            <v>0</v>
          </cell>
        </row>
        <row r="37">
          <cell r="D37">
            <v>0</v>
          </cell>
        </row>
      </sheetData>
      <sheetData sheetId="22">
        <row r="11">
          <cell r="C11">
            <v>23</v>
          </cell>
          <cell r="E11">
            <v>23</v>
          </cell>
        </row>
        <row r="12">
          <cell r="C12">
            <v>15</v>
          </cell>
          <cell r="E12">
            <v>19</v>
          </cell>
        </row>
        <row r="13">
          <cell r="C13">
            <v>29</v>
          </cell>
          <cell r="E13">
            <v>12</v>
          </cell>
        </row>
        <row r="14">
          <cell r="C14">
            <v>17</v>
          </cell>
          <cell r="E14">
            <v>10</v>
          </cell>
        </row>
        <row r="15">
          <cell r="C15">
            <v>11</v>
          </cell>
          <cell r="E15">
            <v>26</v>
          </cell>
        </row>
      </sheetData>
      <sheetData sheetId="23">
        <row r="11">
          <cell r="C11">
            <v>41</v>
          </cell>
          <cell r="E11">
            <v>44</v>
          </cell>
        </row>
        <row r="12">
          <cell r="C12">
            <v>54</v>
          </cell>
          <cell r="E12">
            <v>42</v>
          </cell>
        </row>
        <row r="13">
          <cell r="C13">
            <v>41</v>
          </cell>
          <cell r="E13">
            <v>42</v>
          </cell>
        </row>
        <row r="14">
          <cell r="C14">
            <v>24</v>
          </cell>
          <cell r="E14">
            <v>16</v>
          </cell>
        </row>
      </sheetData>
      <sheetData sheetId="24">
        <row r="11">
          <cell r="C11">
            <v>33</v>
          </cell>
          <cell r="E11">
            <v>26</v>
          </cell>
        </row>
        <row r="12">
          <cell r="C12">
            <v>15</v>
          </cell>
          <cell r="E12">
            <v>32</v>
          </cell>
        </row>
        <row r="13">
          <cell r="C13">
            <v>13</v>
          </cell>
          <cell r="E13">
            <v>34</v>
          </cell>
        </row>
        <row r="14">
          <cell r="C14">
            <v>5</v>
          </cell>
        </row>
      </sheetData>
      <sheetData sheetId="25">
        <row r="11">
          <cell r="C11">
            <v>25</v>
          </cell>
          <cell r="E11">
            <v>20</v>
          </cell>
        </row>
        <row r="12">
          <cell r="C12">
            <v>53</v>
          </cell>
          <cell r="E12">
            <v>38</v>
          </cell>
        </row>
        <row r="13">
          <cell r="C13">
            <v>30</v>
          </cell>
          <cell r="E13">
            <v>11</v>
          </cell>
        </row>
        <row r="14">
          <cell r="C14">
            <v>10</v>
          </cell>
          <cell r="E14">
            <v>1</v>
          </cell>
        </row>
        <row r="15">
          <cell r="C15">
            <v>15</v>
          </cell>
          <cell r="E15">
            <v>32</v>
          </cell>
        </row>
      </sheetData>
      <sheetData sheetId="26">
        <row r="11">
          <cell r="C11">
            <v>30</v>
          </cell>
          <cell r="E11">
            <v>18</v>
          </cell>
        </row>
        <row r="12">
          <cell r="C12">
            <v>20</v>
          </cell>
          <cell r="E12">
            <v>8</v>
          </cell>
        </row>
        <row r="13">
          <cell r="C13">
            <v>25</v>
          </cell>
          <cell r="E13">
            <v>10</v>
          </cell>
        </row>
        <row r="14">
          <cell r="C14">
            <v>25</v>
          </cell>
          <cell r="E14">
            <v>9</v>
          </cell>
        </row>
        <row r="15">
          <cell r="C15">
            <v>10</v>
          </cell>
          <cell r="E15">
            <v>4</v>
          </cell>
        </row>
      </sheetData>
      <sheetData sheetId="27">
        <row r="11">
          <cell r="C11">
            <v>21</v>
          </cell>
          <cell r="E11">
            <v>58</v>
          </cell>
        </row>
        <row r="12">
          <cell r="C12">
            <v>15</v>
          </cell>
          <cell r="E12">
            <v>2</v>
          </cell>
        </row>
        <row r="13">
          <cell r="C13">
            <v>35</v>
          </cell>
          <cell r="E13">
            <v>60</v>
          </cell>
        </row>
        <row r="14">
          <cell r="C14">
            <v>36</v>
          </cell>
          <cell r="E14">
            <v>64</v>
          </cell>
        </row>
      </sheetData>
      <sheetData sheetId="28">
        <row r="11">
          <cell r="C11">
            <v>96</v>
          </cell>
          <cell r="E11">
            <v>73</v>
          </cell>
        </row>
        <row r="12">
          <cell r="C12">
            <v>52</v>
          </cell>
          <cell r="E12">
            <v>59</v>
          </cell>
        </row>
        <row r="13">
          <cell r="C13">
            <v>84</v>
          </cell>
          <cell r="E13">
            <v>81</v>
          </cell>
        </row>
        <row r="14">
          <cell r="C14">
            <v>7</v>
          </cell>
        </row>
      </sheetData>
      <sheetData sheetId="30">
        <row r="10">
          <cell r="D10">
            <v>6785687</v>
          </cell>
        </row>
        <row r="11">
          <cell r="D11">
            <v>1657944</v>
          </cell>
        </row>
        <row r="12">
          <cell r="D12">
            <v>3060043</v>
          </cell>
        </row>
        <row r="13">
          <cell r="D13">
            <v>1946231</v>
          </cell>
        </row>
        <row r="14">
          <cell r="D14">
            <v>121469</v>
          </cell>
        </row>
      </sheetData>
      <sheetData sheetId="31">
        <row r="11">
          <cell r="D11">
            <v>163333335</v>
          </cell>
        </row>
        <row r="12">
          <cell r="D12">
            <v>421340</v>
          </cell>
        </row>
        <row r="13">
          <cell r="D13">
            <v>1629093</v>
          </cell>
        </row>
        <row r="14">
          <cell r="D14">
            <v>0</v>
          </cell>
        </row>
      </sheetData>
      <sheetData sheetId="32">
        <row r="11">
          <cell r="D11">
            <v>1020162</v>
          </cell>
        </row>
        <row r="12">
          <cell r="D12">
            <v>3919221</v>
          </cell>
        </row>
        <row r="13">
          <cell r="D13">
            <v>7172064</v>
          </cell>
        </row>
        <row r="14">
          <cell r="D14">
            <v>35464</v>
          </cell>
        </row>
        <row r="15">
          <cell r="D15">
            <v>2810848</v>
          </cell>
        </row>
      </sheetData>
      <sheetData sheetId="33">
        <row r="11">
          <cell r="D11">
            <v>1778474</v>
          </cell>
        </row>
        <row r="12">
          <cell r="D12">
            <v>255391</v>
          </cell>
        </row>
        <row r="13">
          <cell r="D13">
            <v>463151</v>
          </cell>
        </row>
        <row r="14">
          <cell r="D14">
            <v>368700</v>
          </cell>
        </row>
        <row r="15">
          <cell r="D15">
            <v>4900</v>
          </cell>
        </row>
      </sheetData>
      <sheetData sheetId="34">
        <row r="11">
          <cell r="D11">
            <v>1329748</v>
          </cell>
        </row>
        <row r="12">
          <cell r="D12">
            <v>5000</v>
          </cell>
        </row>
        <row r="13">
          <cell r="D13">
            <v>7470682</v>
          </cell>
        </row>
        <row r="14">
          <cell r="D14">
            <v>34252982</v>
          </cell>
        </row>
      </sheetData>
      <sheetData sheetId="35">
        <row r="11">
          <cell r="D11">
            <v>48772055</v>
          </cell>
        </row>
        <row r="12">
          <cell r="D12">
            <v>13458146</v>
          </cell>
        </row>
        <row r="13">
          <cell r="D13">
            <v>8064486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01 Nhung"/>
      <sheetName val="01 Phuong"/>
      <sheetName val="01 Hiep"/>
      <sheetName val="01 quy"/>
      <sheetName val="01 Hoan"/>
      <sheetName val="02 Nhung"/>
      <sheetName val="02 (bỏ)"/>
      <sheetName val="02 Phuong"/>
      <sheetName val="02 HIep"/>
      <sheetName val="02 Quy"/>
      <sheetName val="02 Hoan"/>
      <sheetName val="03 Nhung"/>
      <sheetName val="03 Phuong"/>
      <sheetName val="03 Hiep"/>
      <sheetName val="03 Quy"/>
      <sheetName val="03 Hoan"/>
      <sheetName val="04 Nhung"/>
      <sheetName val="04 -phuong"/>
      <sheetName val="04 Hiep"/>
      <sheetName val="04 Quy"/>
      <sheetName val="04 Hoan"/>
      <sheetName val="05 Nhung"/>
      <sheetName val="05 Phuong"/>
      <sheetName val="05 Hiep"/>
      <sheetName val="05 Quy"/>
      <sheetName val="05 Hoan"/>
      <sheetName val="01"/>
      <sheetName val="PT01"/>
      <sheetName val="02"/>
      <sheetName val="PT02"/>
      <sheetName val="03"/>
      <sheetName val="03 (bỏ)"/>
      <sheetName val="04"/>
      <sheetName val="04 (bỏ)"/>
      <sheetName val="05"/>
      <sheetName val="05 (bỏ)"/>
      <sheetName val="06"/>
      <sheetName val="07"/>
      <sheetName val="08"/>
      <sheetName val="09"/>
      <sheetName val="10"/>
      <sheetName val="11"/>
      <sheetName val="12"/>
      <sheetName val="TT"/>
      <sheetName val="PLChuaDieuKien"/>
    </sheetNames>
    <sheetDataSet>
      <sheetData sheetId="21">
        <row r="11">
          <cell r="D11">
            <v>7777388</v>
          </cell>
        </row>
      </sheetData>
      <sheetData sheetId="22">
        <row r="11">
          <cell r="D11">
            <v>632757021</v>
          </cell>
        </row>
      </sheetData>
      <sheetData sheetId="23">
        <row r="11">
          <cell r="D11">
            <v>11385375</v>
          </cell>
        </row>
      </sheetData>
      <sheetData sheetId="24">
        <row r="11">
          <cell r="D11">
            <v>5135701</v>
          </cell>
        </row>
      </sheetData>
      <sheetData sheetId="25">
        <row r="11">
          <cell r="D11">
            <v>284397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9"/>
  <sheetViews>
    <sheetView view="pageBreakPreview" zoomScale="130" zoomScaleSheetLayoutView="130" zoomScalePageLayoutView="0" workbookViewId="0" topLeftCell="A1">
      <selection activeCell="A9" sqref="A9:C9"/>
    </sheetView>
  </sheetViews>
  <sheetFormatPr defaultColWidth="9.00390625" defaultRowHeight="15.75"/>
  <cols>
    <col min="1" max="1" width="8.875" style="0" customWidth="1"/>
    <col min="2" max="2" width="19.00390625" style="0" customWidth="1"/>
    <col min="3" max="3" width="51.50390625" style="0" customWidth="1"/>
    <col min="4" max="4" width="23.375" style="0" customWidth="1"/>
    <col min="5" max="5" width="20.25390625" style="0" customWidth="1"/>
  </cols>
  <sheetData>
    <row r="1" spans="1:3" ht="38.25" customHeight="1">
      <c r="A1" s="542" t="s">
        <v>212</v>
      </c>
      <c r="B1" s="542"/>
      <c r="C1" s="264" t="s">
        <v>213</v>
      </c>
    </row>
    <row r="2" spans="1:3" ht="48.75" customHeight="1">
      <c r="A2" s="543" t="s">
        <v>214</v>
      </c>
      <c r="B2" s="543"/>
      <c r="C2" s="265" t="s">
        <v>215</v>
      </c>
    </row>
    <row r="3" spans="1:3" ht="15.75">
      <c r="A3" s="544" t="s">
        <v>216</v>
      </c>
      <c r="B3" s="266" t="s">
        <v>217</v>
      </c>
      <c r="C3" s="267" t="s">
        <v>49</v>
      </c>
    </row>
    <row r="4" spans="1:3" ht="15.75">
      <c r="A4" s="544"/>
      <c r="B4" s="266" t="s">
        <v>218</v>
      </c>
      <c r="C4" s="268" t="s">
        <v>356</v>
      </c>
    </row>
    <row r="5" spans="1:3" ht="15.75">
      <c r="A5" s="544"/>
      <c r="B5" s="266" t="s">
        <v>219</v>
      </c>
      <c r="C5" s="267" t="s">
        <v>220</v>
      </c>
    </row>
    <row r="6" spans="1:3" ht="15.75">
      <c r="A6" s="545" t="s">
        <v>221</v>
      </c>
      <c r="B6" s="266" t="s">
        <v>222</v>
      </c>
      <c r="C6" s="267" t="s">
        <v>173</v>
      </c>
    </row>
    <row r="7" spans="1:3" ht="15.75">
      <c r="A7" s="545"/>
      <c r="B7" s="266" t="s">
        <v>218</v>
      </c>
      <c r="C7" s="267" t="s">
        <v>356</v>
      </c>
    </row>
    <row r="8" spans="1:3" ht="21.75" customHeight="1">
      <c r="A8" s="546" t="s">
        <v>223</v>
      </c>
      <c r="B8" s="546"/>
      <c r="C8" s="267" t="s">
        <v>357</v>
      </c>
    </row>
    <row r="9" spans="1:3" ht="36" customHeight="1">
      <c r="A9" s="547" t="s">
        <v>224</v>
      </c>
      <c r="B9" s="547"/>
      <c r="C9" s="547"/>
    </row>
  </sheetData>
  <sheetProtection/>
  <mergeCells count="6">
    <mergeCell ref="A1:B1"/>
    <mergeCell ref="A2:B2"/>
    <mergeCell ref="A3:A5"/>
    <mergeCell ref="A6:A7"/>
    <mergeCell ref="A8:B8"/>
    <mergeCell ref="A9:C9"/>
  </mergeCells>
  <printOptions/>
  <pageMargins left="0.7" right="0.7" top="0.75" bottom="0.75" header="0.3" footer="0.3"/>
  <pageSetup horizontalDpi="600" verticalDpi="600" orientation="landscape" r:id="rId1"/>
</worksheet>
</file>

<file path=xl/worksheets/sheet10.xml><?xml version="1.0" encoding="utf-8"?>
<worksheet xmlns="http://schemas.openxmlformats.org/spreadsheetml/2006/main" xmlns:r="http://schemas.openxmlformats.org/officeDocument/2006/relationships">
  <sheetPr>
    <tabColor rgb="FF0070C0"/>
  </sheetPr>
  <dimension ref="A1:J24"/>
  <sheetViews>
    <sheetView view="pageBreakPreview" zoomScaleSheetLayoutView="100" zoomScalePageLayoutView="0" workbookViewId="0" topLeftCell="A1">
      <selection activeCell="A12" sqref="A12:IV12"/>
    </sheetView>
  </sheetViews>
  <sheetFormatPr defaultColWidth="9.00390625" defaultRowHeight="15.75"/>
  <cols>
    <col min="1" max="1" width="4.375" style="141" customWidth="1"/>
    <col min="2" max="2" width="28.875" style="141" customWidth="1"/>
    <col min="3" max="5" width="11.75390625" style="141" customWidth="1"/>
    <col min="6" max="6" width="9.75390625" style="141" customWidth="1"/>
    <col min="7" max="7" width="11.75390625" style="141" customWidth="1"/>
    <col min="8" max="8" width="9.875" style="141" customWidth="1"/>
    <col min="9" max="9" width="20.00390625" style="141" customWidth="1"/>
    <col min="10" max="10" width="18.00390625" style="141" customWidth="1"/>
    <col min="11" max="16384" width="9.00390625" style="141" customWidth="1"/>
  </cols>
  <sheetData>
    <row r="1" spans="1:10" ht="84" customHeight="1">
      <c r="A1" s="583" t="s">
        <v>245</v>
      </c>
      <c r="B1" s="583"/>
      <c r="C1" s="549" t="s">
        <v>362</v>
      </c>
      <c r="D1" s="549"/>
      <c r="E1" s="549"/>
      <c r="F1" s="549"/>
      <c r="G1" s="549"/>
      <c r="H1" s="549"/>
      <c r="I1" s="584" t="str">
        <f>'[4]TT'!C2</f>
        <v>Đơn vị  báo cáo: Cục THADS tỉnh Hà Nam
Đơn vị nhận báo cáo: Tổng Cục THADS</v>
      </c>
      <c r="J1" s="584"/>
    </row>
    <row r="2" spans="1:10" ht="15.75">
      <c r="A2" s="2"/>
      <c r="B2" s="4"/>
      <c r="C2" s="316"/>
      <c r="D2" s="317"/>
      <c r="E2" s="318"/>
      <c r="F2" s="318"/>
      <c r="G2" s="1"/>
      <c r="H2" s="319"/>
      <c r="I2" s="671" t="s">
        <v>246</v>
      </c>
      <c r="J2" s="671"/>
    </row>
    <row r="3" spans="1:10" s="135" customFormat="1" ht="20.25" customHeight="1">
      <c r="A3" s="662" t="s">
        <v>2</v>
      </c>
      <c r="B3" s="662" t="s">
        <v>3</v>
      </c>
      <c r="C3" s="662" t="s">
        <v>247</v>
      </c>
      <c r="D3" s="661" t="s">
        <v>6</v>
      </c>
      <c r="E3" s="661"/>
      <c r="F3" s="661" t="s">
        <v>248</v>
      </c>
      <c r="G3" s="661" t="s">
        <v>6</v>
      </c>
      <c r="H3" s="661"/>
      <c r="I3" s="661"/>
      <c r="J3" s="661"/>
    </row>
    <row r="4" spans="1:10" s="135" customFormat="1" ht="20.25" customHeight="1">
      <c r="A4" s="663"/>
      <c r="B4" s="663"/>
      <c r="C4" s="663"/>
      <c r="D4" s="661" t="s">
        <v>249</v>
      </c>
      <c r="E4" s="661" t="s">
        <v>250</v>
      </c>
      <c r="F4" s="661"/>
      <c r="G4" s="661" t="s">
        <v>251</v>
      </c>
      <c r="H4" s="661" t="s">
        <v>252</v>
      </c>
      <c r="I4" s="661" t="s">
        <v>253</v>
      </c>
      <c r="J4" s="661" t="s">
        <v>254</v>
      </c>
    </row>
    <row r="5" spans="1:10" s="135" customFormat="1" ht="20.25" customHeight="1">
      <c r="A5" s="663"/>
      <c r="B5" s="663"/>
      <c r="C5" s="663"/>
      <c r="D5" s="661"/>
      <c r="E5" s="661"/>
      <c r="F5" s="661"/>
      <c r="G5" s="661"/>
      <c r="H5" s="661"/>
      <c r="I5" s="661"/>
      <c r="J5" s="661"/>
    </row>
    <row r="6" spans="1:10" s="135" customFormat="1" ht="20.25" customHeight="1">
      <c r="A6" s="663"/>
      <c r="B6" s="663"/>
      <c r="C6" s="663"/>
      <c r="D6" s="661"/>
      <c r="E6" s="661"/>
      <c r="F6" s="661"/>
      <c r="G6" s="661"/>
      <c r="H6" s="661"/>
      <c r="I6" s="661"/>
      <c r="J6" s="661"/>
    </row>
    <row r="7" spans="1:10" s="320" customFormat="1" ht="17.25" customHeight="1">
      <c r="A7" s="664"/>
      <c r="B7" s="664"/>
      <c r="C7" s="663"/>
      <c r="D7" s="661"/>
      <c r="E7" s="661"/>
      <c r="F7" s="661"/>
      <c r="G7" s="661"/>
      <c r="H7" s="661"/>
      <c r="I7" s="661"/>
      <c r="J7" s="661"/>
    </row>
    <row r="8" spans="1:10" ht="15.75" customHeight="1">
      <c r="A8" s="672" t="s">
        <v>24</v>
      </c>
      <c r="B8" s="673"/>
      <c r="C8" s="321">
        <v>1</v>
      </c>
      <c r="D8" s="321" t="s">
        <v>26</v>
      </c>
      <c r="E8" s="321" t="s">
        <v>27</v>
      </c>
      <c r="F8" s="321" t="s">
        <v>28</v>
      </c>
      <c r="G8" s="321" t="s">
        <v>29</v>
      </c>
      <c r="H8" s="321" t="s">
        <v>30</v>
      </c>
      <c r="I8" s="321" t="s">
        <v>31</v>
      </c>
      <c r="J8" s="321" t="s">
        <v>32</v>
      </c>
    </row>
    <row r="9" spans="1:10" s="310" customFormat="1" ht="24.75" customHeight="1">
      <c r="A9" s="674" t="s">
        <v>44</v>
      </c>
      <c r="B9" s="675"/>
      <c r="C9" s="322">
        <f>C10+C11</f>
        <v>7</v>
      </c>
      <c r="D9" s="323">
        <f aca="true" t="shared" si="0" ref="D9:J9">D10+D11</f>
        <v>1</v>
      </c>
      <c r="E9" s="323">
        <f t="shared" si="0"/>
        <v>6</v>
      </c>
      <c r="F9" s="322">
        <f t="shared" si="0"/>
        <v>7</v>
      </c>
      <c r="G9" s="323">
        <f t="shared" si="0"/>
        <v>0</v>
      </c>
      <c r="H9" s="322">
        <f t="shared" si="0"/>
        <v>7</v>
      </c>
      <c r="I9" s="323">
        <f t="shared" si="0"/>
        <v>0</v>
      </c>
      <c r="J9" s="323">
        <f t="shared" si="0"/>
        <v>0</v>
      </c>
    </row>
    <row r="10" spans="1:10" s="310" customFormat="1" ht="24.75" customHeight="1">
      <c r="A10" s="207" t="s">
        <v>46</v>
      </c>
      <c r="B10" s="208" t="s">
        <v>195</v>
      </c>
      <c r="C10" s="323">
        <f>D10+E10</f>
        <v>4</v>
      </c>
      <c r="D10" s="323"/>
      <c r="E10" s="323">
        <v>4</v>
      </c>
      <c r="F10" s="322">
        <f>G10+H10+I10+J10</f>
        <v>4</v>
      </c>
      <c r="G10" s="323"/>
      <c r="H10" s="322">
        <v>4</v>
      </c>
      <c r="I10" s="323"/>
      <c r="J10" s="324"/>
    </row>
    <row r="11" spans="1:10" s="310" customFormat="1" ht="24.75" customHeight="1">
      <c r="A11" s="207" t="s">
        <v>50</v>
      </c>
      <c r="B11" s="208" t="s">
        <v>196</v>
      </c>
      <c r="C11" s="322">
        <f>SUM(C12:C18)</f>
        <v>3</v>
      </c>
      <c r="D11" s="322">
        <f aca="true" t="shared" si="1" ref="D11:J11">SUM(D12:D18)</f>
        <v>1</v>
      </c>
      <c r="E11" s="322">
        <f t="shared" si="1"/>
        <v>2</v>
      </c>
      <c r="F11" s="322">
        <f t="shared" si="1"/>
        <v>3</v>
      </c>
      <c r="G11" s="322">
        <f t="shared" si="1"/>
        <v>0</v>
      </c>
      <c r="H11" s="322">
        <f t="shared" si="1"/>
        <v>3</v>
      </c>
      <c r="I11" s="322">
        <f t="shared" si="1"/>
        <v>0</v>
      </c>
      <c r="J11" s="322">
        <f t="shared" si="1"/>
        <v>0</v>
      </c>
    </row>
    <row r="12" spans="1:10" s="514" customFormat="1" ht="24.75" customHeight="1">
      <c r="A12" s="511" t="s">
        <v>25</v>
      </c>
      <c r="B12" s="512" t="s">
        <v>197</v>
      </c>
      <c r="C12" s="516"/>
      <c r="D12" s="517"/>
      <c r="E12" s="517"/>
      <c r="F12" s="516"/>
      <c r="G12" s="517"/>
      <c r="H12" s="516"/>
      <c r="I12" s="517"/>
      <c r="J12" s="519"/>
    </row>
    <row r="13" spans="1:10" s="514" customFormat="1" ht="24.75" customHeight="1">
      <c r="A13" s="511" t="s">
        <v>26</v>
      </c>
      <c r="B13" s="512" t="s">
        <v>198</v>
      </c>
      <c r="C13" s="516">
        <f aca="true" t="shared" si="2" ref="C13:C18">D13+E13</f>
        <v>0</v>
      </c>
      <c r="D13" s="517"/>
      <c r="E13" s="517"/>
      <c r="F13" s="516">
        <f aca="true" t="shared" si="3" ref="F13:F18">G13+H13+I13+J13</f>
        <v>0</v>
      </c>
      <c r="G13" s="517"/>
      <c r="H13" s="516"/>
      <c r="I13" s="517"/>
      <c r="J13" s="519"/>
    </row>
    <row r="14" spans="1:10" s="514" customFormat="1" ht="24.75" customHeight="1">
      <c r="A14" s="511" t="s">
        <v>27</v>
      </c>
      <c r="B14" s="512" t="s">
        <v>199</v>
      </c>
      <c r="C14" s="516">
        <f t="shared" si="2"/>
        <v>0</v>
      </c>
      <c r="D14" s="517"/>
      <c r="E14" s="517"/>
      <c r="F14" s="516">
        <f t="shared" si="3"/>
        <v>0</v>
      </c>
      <c r="G14" s="517"/>
      <c r="H14" s="516"/>
      <c r="I14" s="517"/>
      <c r="J14" s="518"/>
    </row>
    <row r="15" spans="1:10" s="514" customFormat="1" ht="24.75" customHeight="1">
      <c r="A15" s="511" t="s">
        <v>28</v>
      </c>
      <c r="B15" s="512" t="s">
        <v>200</v>
      </c>
      <c r="C15" s="516">
        <f t="shared" si="2"/>
        <v>1</v>
      </c>
      <c r="D15" s="517"/>
      <c r="E15" s="517">
        <v>1</v>
      </c>
      <c r="F15" s="516">
        <f t="shared" si="3"/>
        <v>1</v>
      </c>
      <c r="G15" s="517"/>
      <c r="H15" s="516">
        <v>1</v>
      </c>
      <c r="I15" s="517"/>
      <c r="J15" s="518"/>
    </row>
    <row r="16" spans="1:10" s="514" customFormat="1" ht="24.75" customHeight="1">
      <c r="A16" s="511" t="s">
        <v>29</v>
      </c>
      <c r="B16" s="512" t="s">
        <v>201</v>
      </c>
      <c r="C16" s="516">
        <f t="shared" si="2"/>
        <v>0</v>
      </c>
      <c r="D16" s="517"/>
      <c r="E16" s="517"/>
      <c r="F16" s="516">
        <f t="shared" si="3"/>
        <v>0</v>
      </c>
      <c r="G16" s="517"/>
      <c r="H16" s="516"/>
      <c r="I16" s="517"/>
      <c r="J16" s="519"/>
    </row>
    <row r="17" spans="1:10" s="514" customFormat="1" ht="24.75" customHeight="1">
      <c r="A17" s="511" t="s">
        <v>30</v>
      </c>
      <c r="B17" s="512" t="s">
        <v>202</v>
      </c>
      <c r="C17" s="516">
        <f t="shared" si="2"/>
        <v>2</v>
      </c>
      <c r="D17" s="527">
        <v>1</v>
      </c>
      <c r="E17" s="527">
        <v>1</v>
      </c>
      <c r="F17" s="516">
        <f t="shared" si="3"/>
        <v>2</v>
      </c>
      <c r="G17" s="527"/>
      <c r="H17" s="531">
        <v>2</v>
      </c>
      <c r="I17" s="527"/>
      <c r="J17" s="532"/>
    </row>
    <row r="18" spans="1:10" s="310" customFormat="1" ht="24.75" customHeight="1">
      <c r="A18" s="328" t="s">
        <v>255</v>
      </c>
      <c r="B18" s="329" t="s">
        <v>255</v>
      </c>
      <c r="C18" s="322">
        <f t="shared" si="2"/>
        <v>0</v>
      </c>
      <c r="D18" s="325"/>
      <c r="E18" s="325"/>
      <c r="F18" s="322">
        <f t="shared" si="3"/>
        <v>0</v>
      </c>
      <c r="G18" s="325"/>
      <c r="H18" s="326"/>
      <c r="I18" s="325"/>
      <c r="J18" s="327"/>
    </row>
    <row r="19" spans="1:10" ht="22.5" customHeight="1">
      <c r="A19" s="5"/>
      <c r="B19" s="670"/>
      <c r="C19" s="670"/>
      <c r="D19" s="670"/>
      <c r="E19" s="313"/>
      <c r="F19" s="312"/>
      <c r="G19" s="670" t="str">
        <f>TT!C4</f>
        <v>Hà Nam, ngày 01 tháng 4 năm 2022</v>
      </c>
      <c r="H19" s="670"/>
      <c r="I19" s="670"/>
      <c r="J19" s="670"/>
    </row>
    <row r="20" spans="1:10" ht="16.5">
      <c r="A20" s="5"/>
      <c r="B20" s="665" t="s">
        <v>82</v>
      </c>
      <c r="C20" s="665"/>
      <c r="D20" s="665"/>
      <c r="E20" s="315"/>
      <c r="F20" s="315"/>
      <c r="G20" s="665" t="str">
        <f>'[4]TT'!C5</f>
        <v>PHÓ CỤC TRƯỞNG</v>
      </c>
      <c r="H20" s="665"/>
      <c r="I20" s="665"/>
      <c r="J20" s="665"/>
    </row>
    <row r="21" spans="2:10" ht="25.5" customHeight="1">
      <c r="B21" s="224"/>
      <c r="C21" s="224"/>
      <c r="D21" s="218"/>
      <c r="E21" s="218"/>
      <c r="F21" s="218"/>
      <c r="G21" s="224"/>
      <c r="H21" s="224"/>
      <c r="I21" s="224"/>
      <c r="J21" s="224"/>
    </row>
    <row r="22" spans="2:10" ht="16.5">
      <c r="B22" s="224"/>
      <c r="C22" s="224"/>
      <c r="D22" s="218"/>
      <c r="E22" s="218"/>
      <c r="F22" s="218"/>
      <c r="G22" s="224"/>
      <c r="H22" s="224"/>
      <c r="I22" s="224"/>
      <c r="J22" s="224"/>
    </row>
    <row r="23" spans="2:10" ht="16.5">
      <c r="B23" s="224"/>
      <c r="C23" s="224"/>
      <c r="D23" s="218"/>
      <c r="E23" s="218"/>
      <c r="F23" s="218"/>
      <c r="G23" s="224"/>
      <c r="H23" s="224"/>
      <c r="I23" s="224"/>
      <c r="J23" s="224"/>
    </row>
    <row r="24" spans="2:10" ht="16.5">
      <c r="B24" s="666" t="str">
        <f>'[4]TT'!C6</f>
        <v>Trần Đức Toản</v>
      </c>
      <c r="C24" s="666"/>
      <c r="D24" s="666"/>
      <c r="E24" s="218"/>
      <c r="F24" s="218"/>
      <c r="G24" s="666" t="str">
        <f>'[4]TT'!C3</f>
        <v>Vũ Ngọc Phương</v>
      </c>
      <c r="H24" s="666"/>
      <c r="I24" s="666"/>
      <c r="J24" s="666"/>
    </row>
  </sheetData>
  <sheetProtection formatCells="0" formatColumns="0" formatRows="0" insertRows="0" deleteRows="0"/>
  <mergeCells count="24">
    <mergeCell ref="B24:D24"/>
    <mergeCell ref="G24:J24"/>
    <mergeCell ref="A8:B8"/>
    <mergeCell ref="A9:B9"/>
    <mergeCell ref="B19:D19"/>
    <mergeCell ref="G19:J19"/>
    <mergeCell ref="B20:D20"/>
    <mergeCell ref="G20:J20"/>
    <mergeCell ref="D4:D7"/>
    <mergeCell ref="E4:E7"/>
    <mergeCell ref="G4:G7"/>
    <mergeCell ref="H4:H7"/>
    <mergeCell ref="I4:I7"/>
    <mergeCell ref="J4:J7"/>
    <mergeCell ref="A1:B1"/>
    <mergeCell ref="C1:H1"/>
    <mergeCell ref="I1:J1"/>
    <mergeCell ref="I2:J2"/>
    <mergeCell ref="A3:A7"/>
    <mergeCell ref="B3:B7"/>
    <mergeCell ref="C3:C7"/>
    <mergeCell ref="D3:E3"/>
    <mergeCell ref="F3:F7"/>
    <mergeCell ref="G3:J3"/>
  </mergeCells>
  <printOptions/>
  <pageMargins left="0.38" right="0.28" top="0.42" bottom="0.4" header="0.31496062992125984" footer="0.31496062992125984"/>
  <pageSetup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sheetPr>
    <tabColor rgb="FF0070C0"/>
  </sheetPr>
  <dimension ref="A1:AE26"/>
  <sheetViews>
    <sheetView tabSelected="1" view="pageBreakPreview" zoomScaleSheetLayoutView="100" zoomScalePageLayoutView="0" workbookViewId="0" topLeftCell="A4">
      <selection activeCell="A11" sqref="A11:IV11"/>
    </sheetView>
  </sheetViews>
  <sheetFormatPr defaultColWidth="9.00390625" defaultRowHeight="15.75"/>
  <cols>
    <col min="1" max="1" width="5.00390625" style="141" customWidth="1"/>
    <col min="2" max="2" width="22.125" style="141" customWidth="1"/>
    <col min="3" max="3" width="5.625" style="141" customWidth="1"/>
    <col min="4" max="7" width="5.375" style="141" customWidth="1"/>
    <col min="8" max="8" width="6.125" style="141" customWidth="1"/>
    <col min="9" max="10" width="5.75390625" style="141" customWidth="1"/>
    <col min="11" max="11" width="6.375" style="141" customWidth="1"/>
    <col min="12" max="12" width="6.875" style="141" customWidth="1"/>
    <col min="13" max="13" width="6.25390625" style="141" customWidth="1"/>
    <col min="14" max="14" width="6.625" style="141" customWidth="1"/>
    <col min="15" max="15" width="5.125" style="141" customWidth="1"/>
    <col min="16" max="16" width="4.25390625" style="141" customWidth="1"/>
    <col min="17" max="17" width="6.625" style="141" customWidth="1"/>
    <col min="18" max="22" width="5.875" style="141" customWidth="1"/>
    <col min="23" max="23" width="7.125" style="141" customWidth="1"/>
    <col min="24" max="16384" width="9.00390625" style="141" customWidth="1"/>
  </cols>
  <sheetData>
    <row r="1" spans="1:23" ht="67.5" customHeight="1">
      <c r="A1" s="692" t="s">
        <v>256</v>
      </c>
      <c r="B1" s="692"/>
      <c r="C1" s="692"/>
      <c r="D1" s="692"/>
      <c r="E1" s="692"/>
      <c r="F1" s="549" t="s">
        <v>363</v>
      </c>
      <c r="G1" s="549"/>
      <c r="H1" s="549"/>
      <c r="I1" s="549"/>
      <c r="J1" s="549"/>
      <c r="K1" s="549"/>
      <c r="L1" s="549"/>
      <c r="M1" s="549"/>
      <c r="N1" s="549"/>
      <c r="O1" s="549"/>
      <c r="P1" s="549"/>
      <c r="Q1" s="549"/>
      <c r="R1" s="584" t="str">
        <f>'[4]TT'!C2</f>
        <v>Đơn vị  báo cáo: Cục THADS tỉnh Hà Nam
Đơn vị nhận báo cáo: Tổng Cục THADS</v>
      </c>
      <c r="S1" s="584"/>
      <c r="T1" s="584"/>
      <c r="U1" s="584"/>
      <c r="V1" s="584"/>
      <c r="W1" s="584"/>
    </row>
    <row r="2" spans="1:23" ht="15" customHeight="1">
      <c r="A2" s="330"/>
      <c r="B2" s="330"/>
      <c r="C2" s="330"/>
      <c r="D2" s="330"/>
      <c r="E2" s="331"/>
      <c r="F2" s="331"/>
      <c r="G2" s="332"/>
      <c r="H2" s="332"/>
      <c r="I2" s="332"/>
      <c r="J2" s="332"/>
      <c r="K2" s="332"/>
      <c r="L2" s="333"/>
      <c r="M2" s="333"/>
      <c r="N2" s="334"/>
      <c r="O2" s="332"/>
      <c r="P2" s="332"/>
      <c r="Q2" s="331"/>
      <c r="R2" s="693" t="s">
        <v>257</v>
      </c>
      <c r="S2" s="693"/>
      <c r="T2" s="693"/>
      <c r="U2" s="693"/>
      <c r="V2" s="693"/>
      <c r="W2" s="693"/>
    </row>
    <row r="3" spans="1:23" s="5" customFormat="1" ht="15.75" customHeight="1">
      <c r="A3" s="677" t="s">
        <v>2</v>
      </c>
      <c r="B3" s="683" t="s">
        <v>258</v>
      </c>
      <c r="C3" s="677" t="s">
        <v>259</v>
      </c>
      <c r="D3" s="677" t="s">
        <v>260</v>
      </c>
      <c r="E3" s="684" t="s">
        <v>261</v>
      </c>
      <c r="F3" s="685"/>
      <c r="G3" s="685"/>
      <c r="H3" s="685"/>
      <c r="I3" s="685"/>
      <c r="J3" s="685"/>
      <c r="K3" s="685"/>
      <c r="L3" s="685"/>
      <c r="M3" s="685"/>
      <c r="N3" s="685"/>
      <c r="O3" s="685"/>
      <c r="P3" s="685"/>
      <c r="Q3" s="686"/>
      <c r="R3" s="676" t="s">
        <v>262</v>
      </c>
      <c r="S3" s="676"/>
      <c r="T3" s="676"/>
      <c r="U3" s="676"/>
      <c r="V3" s="676"/>
      <c r="W3" s="676"/>
    </row>
    <row r="4" spans="1:24" s="5" customFormat="1" ht="15" customHeight="1">
      <c r="A4" s="678"/>
      <c r="B4" s="690"/>
      <c r="C4" s="678"/>
      <c r="D4" s="678"/>
      <c r="E4" s="676" t="s">
        <v>263</v>
      </c>
      <c r="F4" s="676"/>
      <c r="G4" s="676"/>
      <c r="H4" s="684" t="s">
        <v>264</v>
      </c>
      <c r="I4" s="685"/>
      <c r="J4" s="685"/>
      <c r="K4" s="685"/>
      <c r="L4" s="685"/>
      <c r="M4" s="685"/>
      <c r="N4" s="685"/>
      <c r="O4" s="685"/>
      <c r="P4" s="685"/>
      <c r="Q4" s="686"/>
      <c r="R4" s="676" t="s">
        <v>44</v>
      </c>
      <c r="S4" s="676" t="s">
        <v>6</v>
      </c>
      <c r="T4" s="676"/>
      <c r="U4" s="676"/>
      <c r="V4" s="676"/>
      <c r="W4" s="676"/>
      <c r="X4" s="5" t="s">
        <v>45</v>
      </c>
    </row>
    <row r="5" spans="1:23" s="5" customFormat="1" ht="19.5" customHeight="1">
      <c r="A5" s="678"/>
      <c r="B5" s="690"/>
      <c r="C5" s="678"/>
      <c r="D5" s="678"/>
      <c r="E5" s="676"/>
      <c r="F5" s="676"/>
      <c r="G5" s="676"/>
      <c r="H5" s="679" t="s">
        <v>265</v>
      </c>
      <c r="I5" s="681" t="s">
        <v>6</v>
      </c>
      <c r="J5" s="682"/>
      <c r="K5" s="682"/>
      <c r="L5" s="682"/>
      <c r="M5" s="682"/>
      <c r="N5" s="682"/>
      <c r="O5" s="682"/>
      <c r="P5" s="683"/>
      <c r="Q5" s="677" t="s">
        <v>266</v>
      </c>
      <c r="R5" s="676"/>
      <c r="S5" s="676" t="s">
        <v>267</v>
      </c>
      <c r="T5" s="676" t="s">
        <v>268</v>
      </c>
      <c r="U5" s="676" t="s">
        <v>269</v>
      </c>
      <c r="V5" s="676" t="s">
        <v>270</v>
      </c>
      <c r="W5" s="676" t="s">
        <v>194</v>
      </c>
    </row>
    <row r="6" spans="1:25" s="5" customFormat="1" ht="16.5" customHeight="1">
      <c r="A6" s="678"/>
      <c r="B6" s="690"/>
      <c r="C6" s="678"/>
      <c r="D6" s="678"/>
      <c r="E6" s="676" t="s">
        <v>44</v>
      </c>
      <c r="F6" s="676" t="s">
        <v>6</v>
      </c>
      <c r="G6" s="676"/>
      <c r="H6" s="680"/>
      <c r="I6" s="676" t="s">
        <v>271</v>
      </c>
      <c r="J6" s="676"/>
      <c r="K6" s="676"/>
      <c r="L6" s="676" t="s">
        <v>272</v>
      </c>
      <c r="M6" s="676"/>
      <c r="N6" s="676"/>
      <c r="O6" s="676" t="s">
        <v>273</v>
      </c>
      <c r="P6" s="676" t="s">
        <v>274</v>
      </c>
      <c r="Q6" s="678"/>
      <c r="R6" s="676"/>
      <c r="S6" s="695"/>
      <c r="T6" s="676"/>
      <c r="U6" s="676"/>
      <c r="V6" s="676"/>
      <c r="W6" s="676"/>
      <c r="Y6" s="336"/>
    </row>
    <row r="7" spans="1:25" s="5" customFormat="1" ht="88.5" customHeight="1">
      <c r="A7" s="694"/>
      <c r="B7" s="691"/>
      <c r="C7" s="678"/>
      <c r="D7" s="678"/>
      <c r="E7" s="677"/>
      <c r="F7" s="335" t="s">
        <v>275</v>
      </c>
      <c r="G7" s="335" t="s">
        <v>276</v>
      </c>
      <c r="H7" s="680"/>
      <c r="I7" s="335" t="s">
        <v>277</v>
      </c>
      <c r="J7" s="335" t="s">
        <v>278</v>
      </c>
      <c r="K7" s="335" t="s">
        <v>279</v>
      </c>
      <c r="L7" s="335" t="s">
        <v>280</v>
      </c>
      <c r="M7" s="335" t="s">
        <v>281</v>
      </c>
      <c r="N7" s="335" t="s">
        <v>282</v>
      </c>
      <c r="O7" s="677"/>
      <c r="P7" s="677"/>
      <c r="Q7" s="678"/>
      <c r="R7" s="677"/>
      <c r="S7" s="696"/>
      <c r="T7" s="677"/>
      <c r="U7" s="677"/>
      <c r="V7" s="677"/>
      <c r="W7" s="677"/>
      <c r="Y7" s="336"/>
    </row>
    <row r="8" spans="1:31" ht="19.5" customHeight="1">
      <c r="A8" s="337"/>
      <c r="B8" s="338" t="s">
        <v>283</v>
      </c>
      <c r="C8" s="339">
        <v>1</v>
      </c>
      <c r="D8" s="340">
        <v>2</v>
      </c>
      <c r="E8" s="339">
        <v>3</v>
      </c>
      <c r="F8" s="340">
        <v>4</v>
      </c>
      <c r="G8" s="339">
        <v>5</v>
      </c>
      <c r="H8" s="340">
        <v>6</v>
      </c>
      <c r="I8" s="339">
        <v>7</v>
      </c>
      <c r="J8" s="340">
        <v>8</v>
      </c>
      <c r="K8" s="339">
        <v>9</v>
      </c>
      <c r="L8" s="340">
        <v>10</v>
      </c>
      <c r="M8" s="339">
        <v>11</v>
      </c>
      <c r="N8" s="340">
        <v>12</v>
      </c>
      <c r="O8" s="339">
        <v>13</v>
      </c>
      <c r="P8" s="340">
        <v>14</v>
      </c>
      <c r="Q8" s="339">
        <v>15</v>
      </c>
      <c r="R8" s="340">
        <v>16</v>
      </c>
      <c r="S8" s="339">
        <v>17</v>
      </c>
      <c r="T8" s="340">
        <v>18</v>
      </c>
      <c r="U8" s="339">
        <v>19</v>
      </c>
      <c r="V8" s="340">
        <v>20</v>
      </c>
      <c r="W8" s="339">
        <v>21</v>
      </c>
      <c r="X8" s="341"/>
      <c r="Y8" s="342"/>
      <c r="Z8" s="342"/>
      <c r="AA8" s="342"/>
      <c r="AB8" s="342"/>
      <c r="AC8" s="342"/>
      <c r="AD8" s="342"/>
      <c r="AE8" s="342"/>
    </row>
    <row r="9" spans="1:31" s="55" customFormat="1" ht="16.5" customHeight="1">
      <c r="A9" s="757" t="s">
        <v>46</v>
      </c>
      <c r="B9" s="758" t="s">
        <v>284</v>
      </c>
      <c r="C9" s="759">
        <v>2</v>
      </c>
      <c r="D9" s="760"/>
      <c r="E9" s="760">
        <v>2</v>
      </c>
      <c r="F9" s="760"/>
      <c r="G9" s="761">
        <v>2</v>
      </c>
      <c r="H9" s="760">
        <v>2</v>
      </c>
      <c r="I9" s="760"/>
      <c r="J9" s="760"/>
      <c r="K9" s="760"/>
      <c r="L9" s="761"/>
      <c r="M9" s="761"/>
      <c r="N9" s="760"/>
      <c r="O9" s="761"/>
      <c r="P9" s="761">
        <v>2</v>
      </c>
      <c r="Q9" s="762"/>
      <c r="R9" s="760">
        <v>2</v>
      </c>
      <c r="S9" s="761"/>
      <c r="T9" s="761"/>
      <c r="U9" s="761"/>
      <c r="V9" s="761">
        <v>1</v>
      </c>
      <c r="W9" s="761">
        <v>1</v>
      </c>
      <c r="X9" s="763"/>
      <c r="Y9" s="764"/>
      <c r="Z9" s="764"/>
      <c r="AA9" s="764"/>
      <c r="AB9" s="764"/>
      <c r="AC9" s="764"/>
      <c r="AD9" s="764"/>
      <c r="AE9" s="764"/>
    </row>
    <row r="10" spans="1:31" s="55" customFormat="1" ht="16.5" customHeight="1">
      <c r="A10" s="757" t="s">
        <v>50</v>
      </c>
      <c r="B10" s="758" t="s">
        <v>285</v>
      </c>
      <c r="C10" s="759">
        <v>1</v>
      </c>
      <c r="D10" s="760"/>
      <c r="E10" s="760">
        <v>1</v>
      </c>
      <c r="F10" s="760"/>
      <c r="G10" s="761">
        <v>1</v>
      </c>
      <c r="H10" s="760">
        <v>1</v>
      </c>
      <c r="I10" s="760"/>
      <c r="J10" s="760"/>
      <c r="K10" s="760"/>
      <c r="L10" s="761"/>
      <c r="M10" s="761"/>
      <c r="N10" s="760"/>
      <c r="O10" s="761"/>
      <c r="P10" s="761">
        <v>1</v>
      </c>
      <c r="Q10" s="762"/>
      <c r="R10" s="760">
        <v>1</v>
      </c>
      <c r="S10" s="761"/>
      <c r="T10" s="761"/>
      <c r="U10" s="761"/>
      <c r="V10" s="761">
        <v>1</v>
      </c>
      <c r="W10" s="761"/>
      <c r="X10" s="763"/>
      <c r="Y10" s="764"/>
      <c r="Z10" s="764"/>
      <c r="AA10" s="764"/>
      <c r="AB10" s="764"/>
      <c r="AC10" s="764"/>
      <c r="AD10" s="764"/>
      <c r="AE10" s="764"/>
    </row>
    <row r="11" spans="1:31" s="486" customFormat="1" ht="16.5" customHeight="1">
      <c r="A11" s="772" t="s">
        <v>25</v>
      </c>
      <c r="B11" s="771" t="s">
        <v>287</v>
      </c>
      <c r="C11" s="487">
        <v>1</v>
      </c>
      <c r="D11" s="488"/>
      <c r="E11" s="488">
        <v>1</v>
      </c>
      <c r="F11" s="488"/>
      <c r="G11" s="489">
        <v>1</v>
      </c>
      <c r="H11" s="488">
        <v>1</v>
      </c>
      <c r="I11" s="488"/>
      <c r="J11" s="488"/>
      <c r="K11" s="488"/>
      <c r="L11" s="489"/>
      <c r="M11" s="489"/>
      <c r="N11" s="488"/>
      <c r="O11" s="489"/>
      <c r="P11" s="489">
        <v>1</v>
      </c>
      <c r="Q11" s="490"/>
      <c r="R11" s="488">
        <v>1</v>
      </c>
      <c r="S11" s="489"/>
      <c r="T11" s="489"/>
      <c r="U11" s="489"/>
      <c r="V11" s="489"/>
      <c r="W11" s="489">
        <v>1</v>
      </c>
      <c r="X11" s="491"/>
      <c r="Y11" s="485"/>
      <c r="Z11" s="485"/>
      <c r="AA11" s="485"/>
      <c r="AB11" s="485"/>
      <c r="AC11" s="485"/>
      <c r="AD11" s="485"/>
      <c r="AE11" s="485"/>
    </row>
    <row r="12" spans="1:31" s="310" customFormat="1" ht="16.5" customHeight="1">
      <c r="A12" s="351" t="s">
        <v>113</v>
      </c>
      <c r="B12" s="352" t="s">
        <v>188</v>
      </c>
      <c r="C12" s="353">
        <v>1</v>
      </c>
      <c r="D12" s="354"/>
      <c r="E12" s="354">
        <v>1</v>
      </c>
      <c r="F12" s="354"/>
      <c r="G12" s="355">
        <v>1</v>
      </c>
      <c r="H12" s="354">
        <v>1</v>
      </c>
      <c r="I12" s="354"/>
      <c r="J12" s="354"/>
      <c r="K12" s="354"/>
      <c r="L12" s="356"/>
      <c r="M12" s="356"/>
      <c r="N12" s="354"/>
      <c r="O12" s="356"/>
      <c r="P12" s="356">
        <v>1</v>
      </c>
      <c r="Q12" s="356"/>
      <c r="R12" s="354">
        <v>1</v>
      </c>
      <c r="S12" s="356"/>
      <c r="T12" s="356"/>
      <c r="U12" s="356"/>
      <c r="V12" s="356"/>
      <c r="W12" s="356">
        <v>1</v>
      </c>
      <c r="X12" s="347"/>
      <c r="Y12" s="348"/>
      <c r="Z12" s="348"/>
      <c r="AA12" s="348"/>
      <c r="AB12" s="348"/>
      <c r="AC12" s="348"/>
      <c r="AD12" s="348"/>
      <c r="AE12" s="348"/>
    </row>
    <row r="13" spans="1:31" s="100" customFormat="1" ht="16.5" customHeight="1">
      <c r="A13" s="765" t="s">
        <v>115</v>
      </c>
      <c r="B13" s="766" t="s">
        <v>189</v>
      </c>
      <c r="C13" s="767">
        <v>1</v>
      </c>
      <c r="D13" s="768"/>
      <c r="E13" s="768">
        <f>F13+G13</f>
        <v>1</v>
      </c>
      <c r="F13" s="768"/>
      <c r="G13" s="769">
        <v>1</v>
      </c>
      <c r="H13" s="768">
        <v>1</v>
      </c>
      <c r="I13" s="768"/>
      <c r="J13" s="768"/>
      <c r="K13" s="768"/>
      <c r="L13" s="770"/>
      <c r="M13" s="770"/>
      <c r="N13" s="768"/>
      <c r="O13" s="770"/>
      <c r="P13" s="770">
        <v>1</v>
      </c>
      <c r="Q13" s="770"/>
      <c r="R13" s="768">
        <v>1</v>
      </c>
      <c r="S13" s="770"/>
      <c r="T13" s="770"/>
      <c r="U13" s="770"/>
      <c r="V13" s="770">
        <v>1</v>
      </c>
      <c r="W13" s="770"/>
      <c r="X13" s="119"/>
      <c r="Y13" s="119"/>
      <c r="Z13" s="119"/>
      <c r="AA13" s="119"/>
      <c r="AB13" s="119"/>
      <c r="AC13" s="119"/>
      <c r="AD13" s="119"/>
      <c r="AE13" s="119"/>
    </row>
    <row r="14" spans="1:31" s="486" customFormat="1" ht="16.5" customHeight="1">
      <c r="A14" s="484" t="s">
        <v>26</v>
      </c>
      <c r="B14" s="771" t="s">
        <v>370</v>
      </c>
      <c r="C14" s="487">
        <v>1</v>
      </c>
      <c r="D14" s="488"/>
      <c r="E14" s="488">
        <v>1</v>
      </c>
      <c r="F14" s="488"/>
      <c r="G14" s="489">
        <v>1</v>
      </c>
      <c r="H14" s="488">
        <v>1</v>
      </c>
      <c r="I14" s="488"/>
      <c r="J14" s="488"/>
      <c r="K14" s="488"/>
      <c r="L14" s="489"/>
      <c r="M14" s="489"/>
      <c r="N14" s="488"/>
      <c r="O14" s="489"/>
      <c r="P14" s="489">
        <v>1</v>
      </c>
      <c r="Q14" s="490"/>
      <c r="R14" s="488">
        <v>1</v>
      </c>
      <c r="S14" s="489"/>
      <c r="T14" s="489"/>
      <c r="U14" s="489"/>
      <c r="V14" s="489">
        <v>1</v>
      </c>
      <c r="W14" s="489"/>
      <c r="X14" s="485"/>
      <c r="Y14" s="485"/>
      <c r="Z14" s="485"/>
      <c r="AA14" s="485"/>
      <c r="AB14" s="485"/>
      <c r="AC14" s="485"/>
      <c r="AD14" s="485"/>
      <c r="AE14" s="485"/>
    </row>
    <row r="15" spans="1:31" s="310" customFormat="1" ht="16.5" customHeight="1">
      <c r="A15" s="351" t="s">
        <v>129</v>
      </c>
      <c r="B15" s="352" t="s">
        <v>188</v>
      </c>
      <c r="C15" s="343">
        <v>1</v>
      </c>
      <c r="D15" s="344"/>
      <c r="E15" s="344">
        <v>1</v>
      </c>
      <c r="F15" s="344"/>
      <c r="G15" s="345">
        <v>1</v>
      </c>
      <c r="H15" s="344">
        <v>1</v>
      </c>
      <c r="I15" s="344"/>
      <c r="J15" s="344"/>
      <c r="K15" s="344"/>
      <c r="L15" s="345"/>
      <c r="M15" s="345"/>
      <c r="N15" s="344"/>
      <c r="O15" s="345"/>
      <c r="P15" s="345">
        <v>1</v>
      </c>
      <c r="Q15" s="346"/>
      <c r="R15" s="344">
        <v>1</v>
      </c>
      <c r="S15" s="345"/>
      <c r="T15" s="345"/>
      <c r="U15" s="345"/>
      <c r="V15" s="345">
        <v>1</v>
      </c>
      <c r="W15" s="345"/>
      <c r="X15" s="348"/>
      <c r="Y15" s="348"/>
      <c r="Z15" s="348"/>
      <c r="AA15" s="348"/>
      <c r="AB15" s="348"/>
      <c r="AC15" s="348"/>
      <c r="AD15" s="348"/>
      <c r="AE15" s="348"/>
    </row>
    <row r="16" spans="1:31" s="358" customFormat="1" ht="16.5" customHeight="1">
      <c r="A16" s="351" t="s">
        <v>131</v>
      </c>
      <c r="B16" s="352" t="s">
        <v>189</v>
      </c>
      <c r="C16" s="343" t="s">
        <v>286</v>
      </c>
      <c r="D16" s="344"/>
      <c r="E16" s="344"/>
      <c r="F16" s="344"/>
      <c r="G16" s="345"/>
      <c r="H16" s="344"/>
      <c r="I16" s="344"/>
      <c r="J16" s="344"/>
      <c r="K16" s="344"/>
      <c r="L16" s="345"/>
      <c r="M16" s="345"/>
      <c r="N16" s="344"/>
      <c r="O16" s="345"/>
      <c r="P16" s="345"/>
      <c r="Q16" s="346"/>
      <c r="R16" s="344"/>
      <c r="S16" s="345"/>
      <c r="T16" s="345"/>
      <c r="U16" s="345"/>
      <c r="V16" s="345"/>
      <c r="W16" s="345"/>
      <c r="X16" s="357"/>
      <c r="Y16" s="357"/>
      <c r="Z16" s="357"/>
      <c r="AA16" s="357"/>
      <c r="AB16" s="357"/>
      <c r="AC16" s="357"/>
      <c r="AD16" s="357"/>
      <c r="AE16" s="357"/>
    </row>
    <row r="17" spans="1:31" s="310" customFormat="1" ht="16.5" customHeight="1">
      <c r="A17" s="349" t="s">
        <v>288</v>
      </c>
      <c r="B17" s="350" t="s">
        <v>371</v>
      </c>
      <c r="C17" s="343" t="s">
        <v>286</v>
      </c>
      <c r="D17" s="344"/>
      <c r="E17" s="344"/>
      <c r="F17" s="344"/>
      <c r="G17" s="345"/>
      <c r="H17" s="344"/>
      <c r="I17" s="344"/>
      <c r="J17" s="344"/>
      <c r="K17" s="344"/>
      <c r="L17" s="345"/>
      <c r="M17" s="345"/>
      <c r="N17" s="344"/>
      <c r="O17" s="345"/>
      <c r="P17" s="345"/>
      <c r="Q17" s="346"/>
      <c r="R17" s="344"/>
      <c r="S17" s="345"/>
      <c r="T17" s="345"/>
      <c r="U17" s="345"/>
      <c r="V17" s="345"/>
      <c r="W17" s="345"/>
      <c r="X17" s="348"/>
      <c r="Y17" s="348"/>
      <c r="Z17" s="348"/>
      <c r="AA17" s="348"/>
      <c r="AB17" s="348"/>
      <c r="AC17" s="348"/>
      <c r="AD17" s="348"/>
      <c r="AE17" s="348"/>
    </row>
    <row r="18" spans="1:31" s="310" customFormat="1" ht="16.5" customHeight="1">
      <c r="A18" s="359" t="s">
        <v>289</v>
      </c>
      <c r="B18" s="352" t="s">
        <v>188</v>
      </c>
      <c r="C18" s="343">
        <v>1</v>
      </c>
      <c r="D18" s="344"/>
      <c r="E18" s="344">
        <v>1</v>
      </c>
      <c r="F18" s="344"/>
      <c r="G18" s="345">
        <v>1</v>
      </c>
      <c r="H18" s="344">
        <v>1</v>
      </c>
      <c r="I18" s="344"/>
      <c r="J18" s="344"/>
      <c r="K18" s="344"/>
      <c r="L18" s="345"/>
      <c r="M18" s="345"/>
      <c r="N18" s="344"/>
      <c r="O18" s="345"/>
      <c r="P18" s="345">
        <v>1</v>
      </c>
      <c r="Q18" s="346"/>
      <c r="R18" s="344">
        <v>1</v>
      </c>
      <c r="S18" s="345"/>
      <c r="T18" s="345"/>
      <c r="U18" s="345"/>
      <c r="V18" s="345">
        <v>1</v>
      </c>
      <c r="W18" s="345"/>
      <c r="X18" s="348"/>
      <c r="Y18" s="348"/>
      <c r="Z18" s="348"/>
      <c r="AA18" s="348"/>
      <c r="AB18" s="348"/>
      <c r="AC18" s="348"/>
      <c r="AD18" s="348"/>
      <c r="AE18" s="348"/>
    </row>
    <row r="19" spans="1:25" s="358" customFormat="1" ht="16.5" customHeight="1">
      <c r="A19" s="359" t="s">
        <v>290</v>
      </c>
      <c r="B19" s="352" t="s">
        <v>189</v>
      </c>
      <c r="C19" s="343" t="s">
        <v>286</v>
      </c>
      <c r="D19" s="344"/>
      <c r="E19" s="344"/>
      <c r="F19" s="344"/>
      <c r="G19" s="345"/>
      <c r="H19" s="344"/>
      <c r="I19" s="344"/>
      <c r="J19" s="344"/>
      <c r="K19" s="344"/>
      <c r="L19" s="345"/>
      <c r="M19" s="345"/>
      <c r="N19" s="344"/>
      <c r="O19" s="345"/>
      <c r="P19" s="345"/>
      <c r="Q19" s="346"/>
      <c r="R19" s="344"/>
      <c r="S19" s="345"/>
      <c r="T19" s="345"/>
      <c r="U19" s="345"/>
      <c r="V19" s="345"/>
      <c r="W19" s="345"/>
      <c r="Y19" s="358" t="s">
        <v>45</v>
      </c>
    </row>
    <row r="20" spans="1:23" s="310" customFormat="1" ht="16.5" customHeight="1">
      <c r="A20" s="349" t="s">
        <v>291</v>
      </c>
      <c r="B20" s="350" t="s">
        <v>369</v>
      </c>
      <c r="C20" s="343"/>
      <c r="D20" s="344"/>
      <c r="E20" s="344"/>
      <c r="F20" s="344"/>
      <c r="G20" s="345"/>
      <c r="H20" s="344"/>
      <c r="I20" s="344"/>
      <c r="J20" s="344"/>
      <c r="K20" s="344"/>
      <c r="L20" s="345"/>
      <c r="M20" s="345"/>
      <c r="N20" s="344"/>
      <c r="O20" s="345"/>
      <c r="P20" s="345"/>
      <c r="Q20" s="346"/>
      <c r="R20" s="344"/>
      <c r="S20" s="345"/>
      <c r="T20" s="345"/>
      <c r="U20" s="345"/>
      <c r="V20" s="345"/>
      <c r="W20" s="345"/>
    </row>
    <row r="21" spans="1:23" ht="18" customHeight="1">
      <c r="A21" s="213"/>
      <c r="B21" s="670"/>
      <c r="C21" s="670"/>
      <c r="D21" s="670"/>
      <c r="E21" s="670"/>
      <c r="F21" s="670"/>
      <c r="G21" s="670"/>
      <c r="H21" s="214"/>
      <c r="I21" s="214"/>
      <c r="J21" s="214"/>
      <c r="K21" s="215"/>
      <c r="L21" s="217"/>
      <c r="M21" s="217"/>
      <c r="N21" s="215"/>
      <c r="O21" s="217"/>
      <c r="P21" s="689" t="str">
        <f>TT!C4</f>
        <v>Hà Nam, ngày 01 tháng 4 năm 2022</v>
      </c>
      <c r="Q21" s="689"/>
      <c r="R21" s="689"/>
      <c r="S21" s="689"/>
      <c r="T21" s="689"/>
      <c r="U21" s="689"/>
      <c r="V21" s="689"/>
      <c r="W21" s="230"/>
    </row>
    <row r="22" spans="1:23" ht="18" customHeight="1">
      <c r="A22" s="219"/>
      <c r="B22" s="665" t="s">
        <v>82</v>
      </c>
      <c r="C22" s="665"/>
      <c r="D22" s="665"/>
      <c r="E22" s="665"/>
      <c r="F22" s="665"/>
      <c r="G22" s="665"/>
      <c r="H22" s="220"/>
      <c r="I22" s="220"/>
      <c r="J22" s="220"/>
      <c r="K22" s="221"/>
      <c r="L22" s="221"/>
      <c r="M22" s="221"/>
      <c r="N22" s="223"/>
      <c r="O22" s="231"/>
      <c r="P22" s="687" t="str">
        <f>'[4]TT'!C5</f>
        <v>PHÓ CỤC TRƯỞNG</v>
      </c>
      <c r="Q22" s="687"/>
      <c r="R22" s="687"/>
      <c r="S22" s="687"/>
      <c r="T22" s="687"/>
      <c r="U22" s="687"/>
      <c r="V22" s="687"/>
      <c r="W22" s="231"/>
    </row>
    <row r="23" spans="2:22" ht="18" customHeight="1">
      <c r="B23" s="224"/>
      <c r="C23" s="224"/>
      <c r="D23" s="218"/>
      <c r="E23" s="218"/>
      <c r="F23" s="218"/>
      <c r="G23" s="224"/>
      <c r="H23" s="224"/>
      <c r="I23" s="224"/>
      <c r="J23" s="224"/>
      <c r="K23" s="218"/>
      <c r="L23" s="218"/>
      <c r="M23" s="218"/>
      <c r="N23" s="218"/>
      <c r="O23" s="218"/>
      <c r="P23" s="360"/>
      <c r="Q23" s="360"/>
      <c r="R23" s="360"/>
      <c r="S23" s="360"/>
      <c r="T23" s="360"/>
      <c r="U23" s="360"/>
      <c r="V23" s="360"/>
    </row>
    <row r="24" spans="2:22" ht="28.5" customHeight="1">
      <c r="B24" s="224"/>
      <c r="C24" s="224"/>
      <c r="D24" s="218"/>
      <c r="E24" s="218"/>
      <c r="F24" s="218"/>
      <c r="G24" s="224"/>
      <c r="H24" s="224"/>
      <c r="I24" s="224"/>
      <c r="J24" s="224"/>
      <c r="K24" s="218"/>
      <c r="L24" s="218"/>
      <c r="M24" s="218"/>
      <c r="N24" s="218"/>
      <c r="O24" s="218"/>
      <c r="P24" s="360"/>
      <c r="Q24" s="360"/>
      <c r="R24" s="360"/>
      <c r="S24" s="360"/>
      <c r="T24" s="360"/>
      <c r="U24" s="360"/>
      <c r="V24" s="360"/>
    </row>
    <row r="25" spans="2:22" ht="18" customHeight="1">
      <c r="B25" s="224"/>
      <c r="C25" s="224"/>
      <c r="D25" s="218"/>
      <c r="E25" s="218"/>
      <c r="F25" s="218"/>
      <c r="G25" s="224"/>
      <c r="H25" s="224"/>
      <c r="I25" s="224"/>
      <c r="J25" s="224"/>
      <c r="K25" s="218"/>
      <c r="L25" s="218"/>
      <c r="M25" s="218"/>
      <c r="N25" s="218"/>
      <c r="O25" s="218"/>
      <c r="P25" s="360"/>
      <c r="Q25" s="360"/>
      <c r="R25" s="360"/>
      <c r="S25" s="360"/>
      <c r="T25" s="360"/>
      <c r="U25" s="360"/>
      <c r="V25" s="360"/>
    </row>
    <row r="26" spans="2:22" ht="18" customHeight="1">
      <c r="B26" s="666" t="str">
        <f>'[4]TT'!C6</f>
        <v>Trần Đức Toản</v>
      </c>
      <c r="C26" s="666"/>
      <c r="D26" s="666"/>
      <c r="E26" s="666"/>
      <c r="F26" s="666"/>
      <c r="G26" s="666"/>
      <c r="H26" s="226"/>
      <c r="I26" s="226"/>
      <c r="J26" s="226"/>
      <c r="K26" s="218"/>
      <c r="L26" s="218"/>
      <c r="M26" s="218"/>
      <c r="N26" s="218"/>
      <c r="O26" s="218"/>
      <c r="P26" s="688" t="str">
        <f>'[4]TT'!C3</f>
        <v>Vũ Ngọc Phương</v>
      </c>
      <c r="Q26" s="688"/>
      <c r="R26" s="688"/>
      <c r="S26" s="688"/>
      <c r="T26" s="688"/>
      <c r="U26" s="688"/>
      <c r="V26" s="688"/>
    </row>
  </sheetData>
  <sheetProtection formatCells="0" formatColumns="0" formatRows="0" insertRows="0" deleteRows="0"/>
  <mergeCells count="34">
    <mergeCell ref="A1:E1"/>
    <mergeCell ref="F1:Q1"/>
    <mergeCell ref="R1:W1"/>
    <mergeCell ref="R2:W2"/>
    <mergeCell ref="A3:A7"/>
    <mergeCell ref="R3:W3"/>
    <mergeCell ref="S5:S7"/>
    <mergeCell ref="F6:G6"/>
    <mergeCell ref="S4:W4"/>
    <mergeCell ref="I6:K6"/>
    <mergeCell ref="Q5:Q7"/>
    <mergeCell ref="B3:B7"/>
    <mergeCell ref="W5:W7"/>
    <mergeCell ref="O6:O7"/>
    <mergeCell ref="E6:E7"/>
    <mergeCell ref="R4:R7"/>
    <mergeCell ref="L6:N6"/>
    <mergeCell ref="V5:V7"/>
    <mergeCell ref="B26:G26"/>
    <mergeCell ref="P26:V26"/>
    <mergeCell ref="E4:G5"/>
    <mergeCell ref="H4:Q4"/>
    <mergeCell ref="B21:G21"/>
    <mergeCell ref="P21:V21"/>
    <mergeCell ref="T5:T7"/>
    <mergeCell ref="U5:U7"/>
    <mergeCell ref="B22:G22"/>
    <mergeCell ref="P6:P7"/>
    <mergeCell ref="C3:C7"/>
    <mergeCell ref="D3:D7"/>
    <mergeCell ref="H5:H7"/>
    <mergeCell ref="I5:P5"/>
    <mergeCell ref="E3:Q3"/>
    <mergeCell ref="P22:V22"/>
  </mergeCells>
  <printOptions/>
  <pageMargins left="0.33" right="0.31496062992126" top="0.42" bottom="0.39" header="0.31496062992126" footer="0.31496062992126"/>
  <pageSetup horizontalDpi="600" verticalDpi="600" orientation="landscape" paperSize="9" scale="89" r:id="rId1"/>
</worksheet>
</file>

<file path=xl/worksheets/sheet12.xml><?xml version="1.0" encoding="utf-8"?>
<worksheet xmlns="http://schemas.openxmlformats.org/spreadsheetml/2006/main" xmlns:r="http://schemas.openxmlformats.org/officeDocument/2006/relationships">
  <sheetPr>
    <tabColor rgb="FF0070C0"/>
  </sheetPr>
  <dimension ref="A1:V25"/>
  <sheetViews>
    <sheetView zoomScale="85" zoomScaleNormal="85" zoomScalePageLayoutView="0" workbookViewId="0" topLeftCell="A2">
      <selection activeCell="A12" sqref="A12:IV12"/>
    </sheetView>
  </sheetViews>
  <sheetFormatPr defaultColWidth="9.00390625" defaultRowHeight="15.75"/>
  <cols>
    <col min="1" max="1" width="5.00390625" style="0" customWidth="1"/>
    <col min="2" max="2" width="22.875" style="0" customWidth="1"/>
    <col min="3" max="21" width="7.375" style="0" customWidth="1"/>
  </cols>
  <sheetData>
    <row r="1" spans="1:21" ht="16.5">
      <c r="A1" s="692" t="s">
        <v>174</v>
      </c>
      <c r="B1" s="692"/>
      <c r="C1" s="692"/>
      <c r="D1" s="692"/>
      <c r="E1" s="692"/>
      <c r="F1" s="549" t="s">
        <v>175</v>
      </c>
      <c r="G1" s="549"/>
      <c r="H1" s="549"/>
      <c r="I1" s="549"/>
      <c r="J1" s="549"/>
      <c r="K1" s="549"/>
      <c r="L1" s="549"/>
      <c r="M1" s="549"/>
      <c r="N1" s="549"/>
      <c r="O1" s="549"/>
      <c r="P1" s="549"/>
      <c r="Q1" s="584" t="str">
        <f>'[3]TT'!C2</f>
        <v>Đơn vị  báo cáo: Cục THADS tỉnh Hà Nam
Đơn vị nhận báo cáo: Tổng Cục THADS</v>
      </c>
      <c r="R1" s="584"/>
      <c r="S1" s="584"/>
      <c r="T1" s="584"/>
      <c r="U1" s="584"/>
    </row>
    <row r="2" spans="3:21" ht="15.75">
      <c r="C2" s="201"/>
      <c r="D2" s="201"/>
      <c r="E2" s="201"/>
      <c r="F2" s="201"/>
      <c r="G2" s="201"/>
      <c r="H2" s="201"/>
      <c r="I2" s="201"/>
      <c r="J2" s="201"/>
      <c r="K2" s="201"/>
      <c r="L2" s="202"/>
      <c r="M2" s="201"/>
      <c r="N2" s="201"/>
      <c r="O2" s="201"/>
      <c r="P2" s="202"/>
      <c r="Q2" s="693" t="s">
        <v>176</v>
      </c>
      <c r="R2" s="693"/>
      <c r="S2" s="693"/>
      <c r="T2" s="693"/>
      <c r="U2" s="693"/>
    </row>
    <row r="3" spans="1:21" ht="21" customHeight="1">
      <c r="A3" s="698" t="s">
        <v>2</v>
      </c>
      <c r="B3" s="698" t="s">
        <v>3</v>
      </c>
      <c r="C3" s="697" t="s">
        <v>177</v>
      </c>
      <c r="D3" s="697"/>
      <c r="E3" s="697"/>
      <c r="F3" s="697" t="s">
        <v>178</v>
      </c>
      <c r="G3" s="697"/>
      <c r="H3" s="697"/>
      <c r="I3" s="697" t="s">
        <v>179</v>
      </c>
      <c r="J3" s="697"/>
      <c r="K3" s="697"/>
      <c r="L3" s="697" t="s">
        <v>180</v>
      </c>
      <c r="M3" s="697"/>
      <c r="N3" s="697"/>
      <c r="O3" s="697"/>
      <c r="P3" s="697"/>
      <c r="Q3" s="697"/>
      <c r="R3" s="697"/>
      <c r="S3" s="697" t="s">
        <v>181</v>
      </c>
      <c r="T3" s="697"/>
      <c r="U3" s="697"/>
    </row>
    <row r="4" spans="1:21" ht="15.75">
      <c r="A4" s="700"/>
      <c r="B4" s="700"/>
      <c r="C4" s="697"/>
      <c r="D4" s="697"/>
      <c r="E4" s="697"/>
      <c r="F4" s="697"/>
      <c r="G4" s="697"/>
      <c r="H4" s="697"/>
      <c r="I4" s="697"/>
      <c r="J4" s="697"/>
      <c r="K4" s="697"/>
      <c r="L4" s="697" t="s">
        <v>182</v>
      </c>
      <c r="M4" s="697"/>
      <c r="N4" s="697"/>
      <c r="O4" s="697"/>
      <c r="P4" s="697" t="s">
        <v>183</v>
      </c>
      <c r="Q4" s="697"/>
      <c r="R4" s="697"/>
      <c r="S4" s="697"/>
      <c r="T4" s="697"/>
      <c r="U4" s="697"/>
    </row>
    <row r="5" spans="1:21" ht="15.75">
      <c r="A5" s="700"/>
      <c r="B5" s="700"/>
      <c r="C5" s="697"/>
      <c r="D5" s="697"/>
      <c r="E5" s="697"/>
      <c r="F5" s="697"/>
      <c r="G5" s="697"/>
      <c r="H5" s="697"/>
      <c r="I5" s="697"/>
      <c r="J5" s="697"/>
      <c r="K5" s="697"/>
      <c r="L5" s="698" t="s">
        <v>87</v>
      </c>
      <c r="M5" s="697" t="s">
        <v>6</v>
      </c>
      <c r="N5" s="697"/>
      <c r="O5" s="697"/>
      <c r="P5" s="698" t="s">
        <v>87</v>
      </c>
      <c r="Q5" s="697" t="s">
        <v>6</v>
      </c>
      <c r="R5" s="697"/>
      <c r="S5" s="697"/>
      <c r="T5" s="697"/>
      <c r="U5" s="697"/>
    </row>
    <row r="6" spans="1:21" ht="15.75">
      <c r="A6" s="700"/>
      <c r="B6" s="700"/>
      <c r="C6" s="698" t="s">
        <v>184</v>
      </c>
      <c r="D6" s="698" t="s">
        <v>185</v>
      </c>
      <c r="E6" s="698" t="s">
        <v>186</v>
      </c>
      <c r="F6" s="698" t="s">
        <v>187</v>
      </c>
      <c r="G6" s="698" t="s">
        <v>185</v>
      </c>
      <c r="H6" s="698" t="s">
        <v>186</v>
      </c>
      <c r="I6" s="698" t="s">
        <v>184</v>
      </c>
      <c r="J6" s="698" t="s">
        <v>185</v>
      </c>
      <c r="K6" s="698" t="s">
        <v>186</v>
      </c>
      <c r="L6" s="700"/>
      <c r="M6" s="698" t="s">
        <v>188</v>
      </c>
      <c r="N6" s="698" t="s">
        <v>189</v>
      </c>
      <c r="O6" s="698" t="s">
        <v>190</v>
      </c>
      <c r="P6" s="700"/>
      <c r="Q6" s="698" t="s">
        <v>191</v>
      </c>
      <c r="R6" s="698" t="s">
        <v>192</v>
      </c>
      <c r="S6" s="698" t="s">
        <v>87</v>
      </c>
      <c r="T6" s="698" t="s">
        <v>193</v>
      </c>
      <c r="U6" s="698" t="s">
        <v>194</v>
      </c>
    </row>
    <row r="7" spans="1:21" ht="30" customHeight="1">
      <c r="A7" s="699"/>
      <c r="B7" s="699"/>
      <c r="C7" s="699"/>
      <c r="D7" s="699"/>
      <c r="E7" s="699"/>
      <c r="F7" s="699"/>
      <c r="G7" s="699"/>
      <c r="H7" s="699"/>
      <c r="I7" s="699"/>
      <c r="J7" s="699"/>
      <c r="K7" s="699"/>
      <c r="L7" s="699"/>
      <c r="M7" s="699"/>
      <c r="N7" s="699"/>
      <c r="O7" s="699"/>
      <c r="P7" s="699"/>
      <c r="Q7" s="699"/>
      <c r="R7" s="699"/>
      <c r="S7" s="699"/>
      <c r="T7" s="699"/>
      <c r="U7" s="699"/>
    </row>
    <row r="8" spans="1:21" ht="15.75">
      <c r="A8" s="703" t="s">
        <v>24</v>
      </c>
      <c r="B8" s="703"/>
      <c r="C8" s="203">
        <v>1</v>
      </c>
      <c r="D8" s="204">
        <v>2</v>
      </c>
      <c r="E8" s="204">
        <v>3</v>
      </c>
      <c r="F8" s="204">
        <v>4</v>
      </c>
      <c r="G8" s="204">
        <v>5</v>
      </c>
      <c r="H8" s="204">
        <v>6</v>
      </c>
      <c r="I8" s="204">
        <v>7</v>
      </c>
      <c r="J8" s="204">
        <v>8</v>
      </c>
      <c r="K8" s="204">
        <v>9</v>
      </c>
      <c r="L8" s="205">
        <v>10</v>
      </c>
      <c r="M8" s="204">
        <v>11</v>
      </c>
      <c r="N8" s="204">
        <v>12</v>
      </c>
      <c r="O8" s="204">
        <v>13</v>
      </c>
      <c r="P8" s="205">
        <v>14</v>
      </c>
      <c r="Q8" s="204">
        <v>15</v>
      </c>
      <c r="R8" s="204">
        <v>16</v>
      </c>
      <c r="S8" s="205">
        <v>17</v>
      </c>
      <c r="T8" s="204">
        <v>18</v>
      </c>
      <c r="U8" s="204">
        <v>19</v>
      </c>
    </row>
    <row r="9" spans="1:22" ht="26.25" customHeight="1">
      <c r="A9" s="701" t="s">
        <v>87</v>
      </c>
      <c r="B9" s="701"/>
      <c r="C9" s="206">
        <f>C10+C11</f>
        <v>207</v>
      </c>
      <c r="D9" s="206">
        <f aca="true" t="shared" si="0" ref="D9:U9">D10+D11</f>
        <v>205</v>
      </c>
      <c r="E9" s="493">
        <f t="shared" si="0"/>
        <v>121</v>
      </c>
      <c r="F9" s="206">
        <f t="shared" si="0"/>
        <v>0</v>
      </c>
      <c r="G9" s="206">
        <f t="shared" si="0"/>
        <v>0</v>
      </c>
      <c r="H9" s="493">
        <f t="shared" si="0"/>
        <v>0</v>
      </c>
      <c r="I9" s="206">
        <f t="shared" si="0"/>
        <v>8</v>
      </c>
      <c r="J9" s="206">
        <f t="shared" si="0"/>
        <v>0</v>
      </c>
      <c r="K9" s="206">
        <f t="shared" si="0"/>
        <v>1</v>
      </c>
      <c r="L9" s="492">
        <f t="shared" si="0"/>
        <v>121</v>
      </c>
      <c r="M9" s="206">
        <f t="shared" si="0"/>
        <v>0</v>
      </c>
      <c r="N9" s="206">
        <f t="shared" si="0"/>
        <v>0</v>
      </c>
      <c r="O9" s="206">
        <f t="shared" si="0"/>
        <v>121</v>
      </c>
      <c r="P9" s="492">
        <f t="shared" si="0"/>
        <v>121</v>
      </c>
      <c r="Q9" s="493">
        <f t="shared" si="0"/>
        <v>121</v>
      </c>
      <c r="R9" s="493">
        <f t="shared" si="0"/>
        <v>0</v>
      </c>
      <c r="S9" s="206">
        <f t="shared" si="0"/>
        <v>106</v>
      </c>
      <c r="T9" s="206">
        <f t="shared" si="0"/>
        <v>106</v>
      </c>
      <c r="U9" s="206">
        <f t="shared" si="0"/>
        <v>0</v>
      </c>
      <c r="V9" s="229" t="str">
        <f>IF(AND(L9=P9,L9=E9+H9,L9=Q9+R9),"OK","KT lai")</f>
        <v>OK</v>
      </c>
    </row>
    <row r="10" spans="1:22" ht="26.25" customHeight="1">
      <c r="A10" s="207" t="s">
        <v>46</v>
      </c>
      <c r="B10" s="208" t="s">
        <v>195</v>
      </c>
      <c r="C10" s="507">
        <v>30</v>
      </c>
      <c r="D10" s="507">
        <v>30</v>
      </c>
      <c r="E10" s="507">
        <v>6</v>
      </c>
      <c r="F10" s="209"/>
      <c r="G10" s="209"/>
      <c r="H10" s="494"/>
      <c r="I10" s="209">
        <v>8</v>
      </c>
      <c r="J10" s="209"/>
      <c r="K10" s="209">
        <v>1</v>
      </c>
      <c r="L10" s="492">
        <f>M10+N10+O10</f>
        <v>6</v>
      </c>
      <c r="M10" s="209"/>
      <c r="N10" s="209"/>
      <c r="O10" s="209">
        <v>6</v>
      </c>
      <c r="P10" s="492">
        <f>Q10+R10</f>
        <v>6</v>
      </c>
      <c r="Q10" s="494">
        <v>6</v>
      </c>
      <c r="R10" s="494"/>
      <c r="S10" s="206">
        <f>T10+U10</f>
        <v>6</v>
      </c>
      <c r="T10" s="209">
        <v>6</v>
      </c>
      <c r="U10" s="209"/>
      <c r="V10" s="229" t="str">
        <f aca="true" t="shared" si="1" ref="V10:V17">IF(AND(L10=P10,L10=E10+H10,L10=Q10+R10),"OK","KT lai")</f>
        <v>OK</v>
      </c>
    </row>
    <row r="11" spans="1:22" ht="26.25" customHeight="1">
      <c r="A11" s="207" t="s">
        <v>50</v>
      </c>
      <c r="B11" s="208" t="s">
        <v>196</v>
      </c>
      <c r="C11" s="206">
        <f>C12+C13+C14+C15+C16+C17</f>
        <v>177</v>
      </c>
      <c r="D11" s="206">
        <f aca="true" t="shared" si="2" ref="D11:U11">D12+D13+D14+D15+D16+D17</f>
        <v>175</v>
      </c>
      <c r="E11" s="493">
        <f t="shared" si="2"/>
        <v>115</v>
      </c>
      <c r="F11" s="206">
        <f t="shared" si="2"/>
        <v>0</v>
      </c>
      <c r="G11" s="206">
        <f t="shared" si="2"/>
        <v>0</v>
      </c>
      <c r="H11" s="493">
        <f t="shared" si="2"/>
        <v>0</v>
      </c>
      <c r="I11" s="206">
        <f t="shared" si="2"/>
        <v>0</v>
      </c>
      <c r="J11" s="206">
        <f t="shared" si="2"/>
        <v>0</v>
      </c>
      <c r="K11" s="206">
        <f t="shared" si="2"/>
        <v>0</v>
      </c>
      <c r="L11" s="492">
        <f t="shared" si="2"/>
        <v>115</v>
      </c>
      <c r="M11" s="206">
        <f t="shared" si="2"/>
        <v>0</v>
      </c>
      <c r="N11" s="206">
        <f t="shared" si="2"/>
        <v>0</v>
      </c>
      <c r="O11" s="206">
        <f t="shared" si="2"/>
        <v>115</v>
      </c>
      <c r="P11" s="492">
        <f t="shared" si="2"/>
        <v>115</v>
      </c>
      <c r="Q11" s="493">
        <f t="shared" si="2"/>
        <v>115</v>
      </c>
      <c r="R11" s="493">
        <f t="shared" si="2"/>
        <v>0</v>
      </c>
      <c r="S11" s="206">
        <f t="shared" si="2"/>
        <v>100</v>
      </c>
      <c r="T11" s="206">
        <f t="shared" si="2"/>
        <v>100</v>
      </c>
      <c r="U11" s="206">
        <f t="shared" si="2"/>
        <v>0</v>
      </c>
      <c r="V11" s="229" t="str">
        <f t="shared" si="1"/>
        <v>OK</v>
      </c>
    </row>
    <row r="12" spans="1:22" s="524" customFormat="1" ht="26.25" customHeight="1">
      <c r="A12" s="511" t="s">
        <v>25</v>
      </c>
      <c r="B12" s="512" t="s">
        <v>197</v>
      </c>
      <c r="C12" s="521">
        <v>30</v>
      </c>
      <c r="D12" s="521">
        <v>30</v>
      </c>
      <c r="E12" s="521">
        <v>17</v>
      </c>
      <c r="F12" s="521"/>
      <c r="G12" s="521"/>
      <c r="H12" s="521"/>
      <c r="I12" s="521"/>
      <c r="J12" s="521"/>
      <c r="K12" s="521"/>
      <c r="L12" s="522">
        <f aca="true" t="shared" si="3" ref="L12:L17">M12+N12+O12</f>
        <v>17</v>
      </c>
      <c r="M12" s="521"/>
      <c r="N12" s="521"/>
      <c r="O12" s="521">
        <v>17</v>
      </c>
      <c r="P12" s="522">
        <f aca="true" t="shared" si="4" ref="P12:P17">Q12+R12</f>
        <v>17</v>
      </c>
      <c r="Q12" s="521">
        <v>17</v>
      </c>
      <c r="R12" s="521"/>
      <c r="S12" s="522">
        <f aca="true" t="shared" si="5" ref="S12:S17">T12+U12</f>
        <v>17</v>
      </c>
      <c r="T12" s="521">
        <v>17</v>
      </c>
      <c r="U12" s="521"/>
      <c r="V12" s="523" t="str">
        <f t="shared" si="1"/>
        <v>OK</v>
      </c>
    </row>
    <row r="13" spans="1:22" s="524" customFormat="1" ht="26.25" customHeight="1">
      <c r="A13" s="511" t="s">
        <v>26</v>
      </c>
      <c r="B13" s="512" t="s">
        <v>198</v>
      </c>
      <c r="C13" s="520">
        <v>28</v>
      </c>
      <c r="D13" s="520">
        <v>26</v>
      </c>
      <c r="E13" s="520">
        <v>17</v>
      </c>
      <c r="F13" s="521"/>
      <c r="G13" s="521"/>
      <c r="H13" s="521"/>
      <c r="I13" s="521"/>
      <c r="J13" s="521"/>
      <c r="K13" s="521"/>
      <c r="L13" s="522">
        <f t="shared" si="3"/>
        <v>17</v>
      </c>
      <c r="M13" s="521"/>
      <c r="N13" s="521"/>
      <c r="O13" s="521">
        <v>17</v>
      </c>
      <c r="P13" s="522">
        <f t="shared" si="4"/>
        <v>17</v>
      </c>
      <c r="Q13" s="521">
        <v>17</v>
      </c>
      <c r="R13" s="521"/>
      <c r="S13" s="522">
        <f t="shared" si="5"/>
        <v>17</v>
      </c>
      <c r="T13" s="521">
        <v>17</v>
      </c>
      <c r="U13" s="521"/>
      <c r="V13" s="523" t="str">
        <f t="shared" si="1"/>
        <v>OK</v>
      </c>
    </row>
    <row r="14" spans="1:22" s="524" customFormat="1" ht="26.25" customHeight="1">
      <c r="A14" s="511" t="s">
        <v>27</v>
      </c>
      <c r="B14" s="512" t="s">
        <v>199</v>
      </c>
      <c r="C14" s="520">
        <v>23</v>
      </c>
      <c r="D14" s="520">
        <v>23</v>
      </c>
      <c r="E14" s="520">
        <v>1</v>
      </c>
      <c r="F14" s="521"/>
      <c r="G14" s="521"/>
      <c r="H14" s="521"/>
      <c r="I14" s="521"/>
      <c r="J14" s="521"/>
      <c r="K14" s="521"/>
      <c r="L14" s="522">
        <f t="shared" si="3"/>
        <v>1</v>
      </c>
      <c r="M14" s="521"/>
      <c r="N14" s="521"/>
      <c r="O14" s="521">
        <v>1</v>
      </c>
      <c r="P14" s="522">
        <f t="shared" si="4"/>
        <v>1</v>
      </c>
      <c r="Q14" s="521">
        <v>1</v>
      </c>
      <c r="R14" s="521"/>
      <c r="S14" s="522">
        <f t="shared" si="5"/>
        <v>1</v>
      </c>
      <c r="T14" s="521">
        <v>1</v>
      </c>
      <c r="U14" s="521"/>
      <c r="V14" s="523" t="str">
        <f t="shared" si="1"/>
        <v>OK</v>
      </c>
    </row>
    <row r="15" spans="1:22" s="524" customFormat="1" ht="26.25" customHeight="1">
      <c r="A15" s="511" t="s">
        <v>28</v>
      </c>
      <c r="B15" s="512" t="s">
        <v>200</v>
      </c>
      <c r="C15" s="520">
        <v>63</v>
      </c>
      <c r="D15" s="520">
        <v>63</v>
      </c>
      <c r="E15" s="520">
        <v>63</v>
      </c>
      <c r="F15" s="521"/>
      <c r="G15" s="521"/>
      <c r="H15" s="521"/>
      <c r="I15" s="521"/>
      <c r="J15" s="521"/>
      <c r="K15" s="521"/>
      <c r="L15" s="522">
        <f t="shared" si="3"/>
        <v>63</v>
      </c>
      <c r="M15" s="521"/>
      <c r="N15" s="521"/>
      <c r="O15" s="521">
        <v>63</v>
      </c>
      <c r="P15" s="522">
        <f t="shared" si="4"/>
        <v>63</v>
      </c>
      <c r="Q15" s="521">
        <v>63</v>
      </c>
      <c r="R15" s="521"/>
      <c r="S15" s="522">
        <f t="shared" si="5"/>
        <v>63</v>
      </c>
      <c r="T15" s="521">
        <v>63</v>
      </c>
      <c r="U15" s="521"/>
      <c r="V15" s="523" t="str">
        <f t="shared" si="1"/>
        <v>OK</v>
      </c>
    </row>
    <row r="16" spans="1:22" s="524" customFormat="1" ht="26.25" customHeight="1">
      <c r="A16" s="511" t="s">
        <v>29</v>
      </c>
      <c r="B16" s="512" t="s">
        <v>201</v>
      </c>
      <c r="C16" s="520">
        <v>2</v>
      </c>
      <c r="D16" s="520">
        <v>2</v>
      </c>
      <c r="E16" s="520">
        <v>2</v>
      </c>
      <c r="F16" s="521"/>
      <c r="G16" s="521"/>
      <c r="H16" s="521"/>
      <c r="I16" s="521"/>
      <c r="J16" s="521"/>
      <c r="K16" s="521"/>
      <c r="L16" s="522">
        <f t="shared" si="3"/>
        <v>2</v>
      </c>
      <c r="M16" s="521"/>
      <c r="N16" s="521"/>
      <c r="O16" s="521">
        <v>2</v>
      </c>
      <c r="P16" s="522">
        <f t="shared" si="4"/>
        <v>2</v>
      </c>
      <c r="Q16" s="521">
        <v>2</v>
      </c>
      <c r="R16" s="521"/>
      <c r="S16" s="522">
        <f t="shared" si="5"/>
        <v>2</v>
      </c>
      <c r="T16" s="521">
        <v>2</v>
      </c>
      <c r="U16" s="521"/>
      <c r="V16" s="523" t="str">
        <f t="shared" si="1"/>
        <v>OK</v>
      </c>
    </row>
    <row r="17" spans="1:22" s="524" customFormat="1" ht="26.25" customHeight="1">
      <c r="A17" s="511" t="s">
        <v>30</v>
      </c>
      <c r="B17" s="512" t="s">
        <v>202</v>
      </c>
      <c r="C17" s="520">
        <v>31</v>
      </c>
      <c r="D17" s="520">
        <v>31</v>
      </c>
      <c r="E17" s="520">
        <v>15</v>
      </c>
      <c r="F17" s="521"/>
      <c r="G17" s="521"/>
      <c r="H17" s="521"/>
      <c r="I17" s="521"/>
      <c r="J17" s="521"/>
      <c r="K17" s="521"/>
      <c r="L17" s="522">
        <f t="shared" si="3"/>
        <v>15</v>
      </c>
      <c r="M17" s="521"/>
      <c r="N17" s="521"/>
      <c r="O17" s="521">
        <v>15</v>
      </c>
      <c r="P17" s="522">
        <f t="shared" si="4"/>
        <v>15</v>
      </c>
      <c r="Q17" s="521">
        <v>15</v>
      </c>
      <c r="R17" s="521"/>
      <c r="S17" s="522">
        <f t="shared" si="5"/>
        <v>0</v>
      </c>
      <c r="T17" s="521"/>
      <c r="U17" s="521"/>
      <c r="V17" s="523" t="str">
        <f t="shared" si="1"/>
        <v>OK</v>
      </c>
    </row>
    <row r="18" spans="1:22" ht="16.5">
      <c r="A18" s="213"/>
      <c r="B18" s="670"/>
      <c r="C18" s="670"/>
      <c r="D18" s="670"/>
      <c r="E18" s="670"/>
      <c r="F18" s="670"/>
      <c r="G18" s="670"/>
      <c r="H18" s="214"/>
      <c r="I18" s="214"/>
      <c r="J18" s="214"/>
      <c r="K18" s="215"/>
      <c r="L18" s="216"/>
      <c r="M18" s="217"/>
      <c r="N18" s="215"/>
      <c r="O18" s="702" t="s">
        <v>355</v>
      </c>
      <c r="P18" s="702"/>
      <c r="Q18" s="702"/>
      <c r="R18" s="702"/>
      <c r="S18" s="702"/>
      <c r="T18" s="702"/>
      <c r="U18" s="218"/>
      <c r="V18" s="230"/>
    </row>
    <row r="19" spans="1:22" ht="16.5">
      <c r="A19" s="219"/>
      <c r="B19" s="665" t="s">
        <v>82</v>
      </c>
      <c r="C19" s="665"/>
      <c r="D19" s="665"/>
      <c r="E19" s="665"/>
      <c r="F19" s="665"/>
      <c r="G19" s="665"/>
      <c r="H19" s="220"/>
      <c r="I19" s="220"/>
      <c r="J19" s="220"/>
      <c r="K19" s="221"/>
      <c r="L19" s="222"/>
      <c r="M19" s="221"/>
      <c r="N19" s="223"/>
      <c r="O19" s="666" t="str">
        <f>TT!C5</f>
        <v>PHÓ CỤC TRƯỞNG</v>
      </c>
      <c r="P19" s="666"/>
      <c r="Q19" s="666"/>
      <c r="R19" s="666"/>
      <c r="S19" s="666"/>
      <c r="T19" s="666"/>
      <c r="U19" s="218"/>
      <c r="V19" s="231"/>
    </row>
    <row r="20" spans="1:22" ht="16.5">
      <c r="A20" s="141"/>
      <c r="B20" s="224"/>
      <c r="C20" s="224"/>
      <c r="D20" s="218"/>
      <c r="E20" s="218"/>
      <c r="F20" s="218"/>
      <c r="G20" s="224"/>
      <c r="H20" s="224"/>
      <c r="I20" s="224"/>
      <c r="J20" s="224"/>
      <c r="K20" s="218"/>
      <c r="L20" s="225"/>
      <c r="M20" s="218"/>
      <c r="N20" s="218"/>
      <c r="O20" s="218"/>
      <c r="P20" s="226"/>
      <c r="Q20" s="226"/>
      <c r="R20" s="226"/>
      <c r="S20" s="225"/>
      <c r="T20" s="218"/>
      <c r="U20" s="218"/>
      <c r="V20" s="141"/>
    </row>
    <row r="21" spans="1:22" ht="16.5">
      <c r="A21" s="141"/>
      <c r="B21" s="224"/>
      <c r="C21" s="224"/>
      <c r="D21" s="218"/>
      <c r="E21" s="218"/>
      <c r="F21" s="218"/>
      <c r="G21" s="224"/>
      <c r="H21" s="224"/>
      <c r="I21" s="224"/>
      <c r="J21" s="224"/>
      <c r="K21" s="218"/>
      <c r="L21" s="225"/>
      <c r="M21" s="218"/>
      <c r="N21" s="218"/>
      <c r="O21" s="218"/>
      <c r="P21" s="227"/>
      <c r="Q21" s="228"/>
      <c r="R21" s="228"/>
      <c r="S21" s="227"/>
      <c r="T21" s="228"/>
      <c r="U21" s="228"/>
      <c r="V21" s="141"/>
    </row>
    <row r="22" spans="1:22" ht="16.5">
      <c r="A22" s="141"/>
      <c r="B22" s="224"/>
      <c r="C22" s="224"/>
      <c r="D22" s="218"/>
      <c r="E22" s="218"/>
      <c r="F22" s="218"/>
      <c r="G22" s="224"/>
      <c r="H22" s="224"/>
      <c r="I22" s="224"/>
      <c r="J22" s="224"/>
      <c r="K22" s="218"/>
      <c r="L22" s="225"/>
      <c r="M22" s="218"/>
      <c r="N22" s="218"/>
      <c r="O22" s="218"/>
      <c r="P22" s="227"/>
      <c r="Q22" s="228"/>
      <c r="R22" s="228"/>
      <c r="S22" s="227"/>
      <c r="T22" s="228"/>
      <c r="U22" s="228"/>
      <c r="V22" s="141"/>
    </row>
    <row r="23" spans="1:22" ht="16.5">
      <c r="A23" s="141"/>
      <c r="B23" s="666" t="str">
        <f>'[3]TT'!C6</f>
        <v>Trần Đức Toản</v>
      </c>
      <c r="C23" s="666"/>
      <c r="D23" s="666"/>
      <c r="E23" s="666"/>
      <c r="F23" s="666"/>
      <c r="G23" s="666"/>
      <c r="H23" s="226"/>
      <c r="I23" s="226"/>
      <c r="J23" s="226"/>
      <c r="K23" s="218"/>
      <c r="L23" s="225"/>
      <c r="M23" s="218"/>
      <c r="N23" s="218"/>
      <c r="O23" s="666" t="str">
        <f>TT!C3</f>
        <v>Vũ Ngọc Phương</v>
      </c>
      <c r="P23" s="666"/>
      <c r="Q23" s="666"/>
      <c r="R23" s="666"/>
      <c r="S23" s="666"/>
      <c r="T23" s="666"/>
      <c r="U23" s="218"/>
      <c r="V23" s="141"/>
    </row>
    <row r="24" spans="1:21" ht="16.5">
      <c r="A24" s="228"/>
      <c r="B24" s="228"/>
      <c r="C24" s="228"/>
      <c r="D24" s="228"/>
      <c r="E24" s="228"/>
      <c r="F24" s="228"/>
      <c r="G24" s="228"/>
      <c r="H24" s="228"/>
      <c r="I24" s="228"/>
      <c r="J24" s="228"/>
      <c r="K24" s="228"/>
      <c r="L24" s="227"/>
      <c r="M24" s="228"/>
      <c r="N24" s="228"/>
      <c r="O24" s="228"/>
      <c r="P24" s="224"/>
      <c r="Q24" s="224"/>
      <c r="R24" s="224"/>
      <c r="S24" s="225"/>
      <c r="T24" s="218"/>
      <c r="U24" s="218"/>
    </row>
    <row r="25" spans="1:21" ht="16.5">
      <c r="A25" s="228"/>
      <c r="B25" s="228"/>
      <c r="C25" s="228"/>
      <c r="D25" s="228"/>
      <c r="E25" s="228"/>
      <c r="F25" s="228"/>
      <c r="G25" s="228"/>
      <c r="H25" s="228"/>
      <c r="I25" s="228"/>
      <c r="J25" s="228"/>
      <c r="K25" s="228"/>
      <c r="L25" s="227"/>
      <c r="M25" s="228"/>
      <c r="N25" s="228"/>
      <c r="O25" s="228"/>
      <c r="P25" s="226"/>
      <c r="Q25" s="226"/>
      <c r="R25" s="226"/>
      <c r="S25" s="225"/>
      <c r="T25" s="218"/>
      <c r="U25" s="218"/>
    </row>
  </sheetData>
  <sheetProtection/>
  <mergeCells count="42">
    <mergeCell ref="P4:R4"/>
    <mergeCell ref="F3:H5"/>
    <mergeCell ref="B19:G19"/>
    <mergeCell ref="O19:T19"/>
    <mergeCell ref="A8:B8"/>
    <mergeCell ref="D6:D7"/>
    <mergeCell ref="H6:H7"/>
    <mergeCell ref="B23:G23"/>
    <mergeCell ref="O6:O7"/>
    <mergeCell ref="Q6:Q7"/>
    <mergeCell ref="O23:T23"/>
    <mergeCell ref="T6:T7"/>
    <mergeCell ref="K6:K7"/>
    <mergeCell ref="L4:O4"/>
    <mergeCell ref="E6:E7"/>
    <mergeCell ref="C6:C7"/>
    <mergeCell ref="A9:B9"/>
    <mergeCell ref="B18:G18"/>
    <mergeCell ref="O18:T18"/>
    <mergeCell ref="S3:U5"/>
    <mergeCell ref="G6:G7"/>
    <mergeCell ref="I3:K5"/>
    <mergeCell ref="P5:P7"/>
    <mergeCell ref="L5:L7"/>
    <mergeCell ref="M6:M7"/>
    <mergeCell ref="N6:N7"/>
    <mergeCell ref="A1:E1"/>
    <mergeCell ref="F1:P1"/>
    <mergeCell ref="C3:E5"/>
    <mergeCell ref="A3:A7"/>
    <mergeCell ref="B3:B7"/>
    <mergeCell ref="L3:R3"/>
    <mergeCell ref="Q1:U1"/>
    <mergeCell ref="M5:O5"/>
    <mergeCell ref="F6:F7"/>
    <mergeCell ref="R6:R7"/>
    <mergeCell ref="I6:I7"/>
    <mergeCell ref="Q2:U2"/>
    <mergeCell ref="J6:J7"/>
    <mergeCell ref="U6:U7"/>
    <mergeCell ref="S6:S7"/>
    <mergeCell ref="Q5:R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0070C0"/>
  </sheetPr>
  <dimension ref="A1:Y26"/>
  <sheetViews>
    <sheetView view="pageBreakPreview" zoomScaleSheetLayoutView="100" zoomScalePageLayoutView="0" workbookViewId="0" topLeftCell="A4">
      <selection activeCell="E13" sqref="E13"/>
    </sheetView>
  </sheetViews>
  <sheetFormatPr defaultColWidth="9.00390625" defaultRowHeight="15.75"/>
  <cols>
    <col min="1" max="1" width="3.75390625" style="376" customWidth="1"/>
    <col min="2" max="2" width="23.125" style="376" customWidth="1"/>
    <col min="3" max="3" width="5.75390625" style="361" customWidth="1"/>
    <col min="4" max="4" width="5.00390625" style="361" customWidth="1"/>
    <col min="5" max="6" width="5.75390625" style="361" customWidth="1"/>
    <col min="7" max="7" width="4.875" style="361" customWidth="1"/>
    <col min="8" max="16" width="5.75390625" style="361" customWidth="1"/>
    <col min="17" max="17" width="5.25390625" style="361" customWidth="1"/>
    <col min="18" max="24" width="6.625" style="361" customWidth="1"/>
    <col min="25" max="16384" width="9.00390625" style="361" customWidth="1"/>
  </cols>
  <sheetData>
    <row r="1" spans="1:24" ht="64.5" customHeight="1">
      <c r="A1" s="583" t="s">
        <v>292</v>
      </c>
      <c r="B1" s="583"/>
      <c r="C1" s="583"/>
      <c r="D1" s="583"/>
      <c r="E1" s="583"/>
      <c r="F1" s="549" t="s">
        <v>364</v>
      </c>
      <c r="G1" s="549"/>
      <c r="H1" s="549"/>
      <c r="I1" s="549"/>
      <c r="J1" s="549"/>
      <c r="K1" s="549"/>
      <c r="L1" s="549"/>
      <c r="M1" s="549"/>
      <c r="N1" s="549"/>
      <c r="O1" s="549"/>
      <c r="P1" s="549"/>
      <c r="Q1" s="549"/>
      <c r="R1" s="584" t="str">
        <f>'[4]TT'!C2</f>
        <v>Đơn vị  báo cáo: Cục THADS tỉnh Hà Nam
Đơn vị nhận báo cáo: Tổng Cục THADS</v>
      </c>
      <c r="S1" s="584"/>
      <c r="T1" s="584"/>
      <c r="U1" s="584"/>
      <c r="V1" s="584"/>
      <c r="W1" s="584"/>
      <c r="X1" s="584"/>
    </row>
    <row r="2" spans="1:24" ht="14.25" customHeight="1">
      <c r="A2" s="2"/>
      <c r="B2" s="141"/>
      <c r="C2" s="141"/>
      <c r="D2" s="141"/>
      <c r="E2" s="32"/>
      <c r="F2" s="307"/>
      <c r="G2" s="307"/>
      <c r="H2" s="705"/>
      <c r="I2" s="705"/>
      <c r="J2" s="362"/>
      <c r="K2" s="363"/>
      <c r="L2" s="706"/>
      <c r="M2" s="706"/>
      <c r="N2" s="706"/>
      <c r="O2" s="706"/>
      <c r="P2" s="706"/>
      <c r="Q2" s="364"/>
      <c r="R2" s="707"/>
      <c r="S2" s="707"/>
      <c r="T2" s="707"/>
      <c r="U2" s="707"/>
      <c r="V2" s="707"/>
      <c r="W2" s="707"/>
      <c r="X2" s="707"/>
    </row>
    <row r="3" spans="1:24" s="365" customFormat="1" ht="15.75" customHeight="1">
      <c r="A3" s="625" t="s">
        <v>293</v>
      </c>
      <c r="B3" s="708" t="s">
        <v>3</v>
      </c>
      <c r="C3" s="709" t="s">
        <v>294</v>
      </c>
      <c r="D3" s="710"/>
      <c r="E3" s="710"/>
      <c r="F3" s="710"/>
      <c r="G3" s="710"/>
      <c r="H3" s="710"/>
      <c r="I3" s="710"/>
      <c r="J3" s="711"/>
      <c r="K3" s="712" t="s">
        <v>295</v>
      </c>
      <c r="L3" s="713"/>
      <c r="M3" s="713"/>
      <c r="N3" s="713"/>
      <c r="O3" s="713"/>
      <c r="P3" s="713"/>
      <c r="Q3" s="714"/>
      <c r="R3" s="715" t="s">
        <v>296</v>
      </c>
      <c r="S3" s="715"/>
      <c r="T3" s="715"/>
      <c r="U3" s="715"/>
      <c r="V3" s="715"/>
      <c r="W3" s="715"/>
      <c r="X3" s="715"/>
    </row>
    <row r="4" spans="1:24" s="365" customFormat="1" ht="39.75" customHeight="1">
      <c r="A4" s="625"/>
      <c r="B4" s="708"/>
      <c r="C4" s="625" t="s">
        <v>297</v>
      </c>
      <c r="D4" s="625" t="s">
        <v>298</v>
      </c>
      <c r="E4" s="625"/>
      <c r="F4" s="625"/>
      <c r="G4" s="625"/>
      <c r="H4" s="625" t="s">
        <v>299</v>
      </c>
      <c r="I4" s="625"/>
      <c r="J4" s="625"/>
      <c r="K4" s="704" t="s">
        <v>300</v>
      </c>
      <c r="L4" s="704" t="s">
        <v>301</v>
      </c>
      <c r="M4" s="704"/>
      <c r="N4" s="704"/>
      <c r="O4" s="704" t="s">
        <v>302</v>
      </c>
      <c r="P4" s="704"/>
      <c r="Q4" s="704"/>
      <c r="R4" s="704" t="s">
        <v>303</v>
      </c>
      <c r="S4" s="704" t="s">
        <v>304</v>
      </c>
      <c r="T4" s="704"/>
      <c r="U4" s="704"/>
      <c r="V4" s="704" t="s">
        <v>305</v>
      </c>
      <c r="W4" s="704"/>
      <c r="X4" s="704"/>
    </row>
    <row r="5" spans="1:24" s="365" customFormat="1" ht="17.25" customHeight="1">
      <c r="A5" s="625"/>
      <c r="B5" s="708"/>
      <c r="C5" s="625"/>
      <c r="D5" s="625" t="s">
        <v>306</v>
      </c>
      <c r="E5" s="625" t="s">
        <v>307</v>
      </c>
      <c r="F5" s="625" t="s">
        <v>308</v>
      </c>
      <c r="G5" s="625" t="s">
        <v>192</v>
      </c>
      <c r="H5" s="625" t="s">
        <v>309</v>
      </c>
      <c r="I5" s="625" t="s">
        <v>310</v>
      </c>
      <c r="J5" s="625" t="s">
        <v>311</v>
      </c>
      <c r="K5" s="704"/>
      <c r="L5" s="704" t="s">
        <v>309</v>
      </c>
      <c r="M5" s="704" t="s">
        <v>310</v>
      </c>
      <c r="N5" s="625" t="s">
        <v>311</v>
      </c>
      <c r="O5" s="704" t="s">
        <v>309</v>
      </c>
      <c r="P5" s="704" t="s">
        <v>310</v>
      </c>
      <c r="Q5" s="625" t="s">
        <v>311</v>
      </c>
      <c r="R5" s="704"/>
      <c r="S5" s="704" t="s">
        <v>309</v>
      </c>
      <c r="T5" s="704" t="s">
        <v>310</v>
      </c>
      <c r="U5" s="625" t="s">
        <v>311</v>
      </c>
      <c r="V5" s="704" t="s">
        <v>309</v>
      </c>
      <c r="W5" s="704" t="s">
        <v>310</v>
      </c>
      <c r="X5" s="625" t="s">
        <v>311</v>
      </c>
    </row>
    <row r="6" spans="1:24" s="365" customFormat="1" ht="17.25" customHeight="1">
      <c r="A6" s="625"/>
      <c r="B6" s="708"/>
      <c r="C6" s="625"/>
      <c r="D6" s="625"/>
      <c r="E6" s="625"/>
      <c r="F6" s="625"/>
      <c r="G6" s="625"/>
      <c r="H6" s="625"/>
      <c r="I6" s="625"/>
      <c r="J6" s="625"/>
      <c r="K6" s="704"/>
      <c r="L6" s="704"/>
      <c r="M6" s="704"/>
      <c r="N6" s="625"/>
      <c r="O6" s="704"/>
      <c r="P6" s="704"/>
      <c r="Q6" s="625"/>
      <c r="R6" s="704"/>
      <c r="S6" s="704"/>
      <c r="T6" s="704"/>
      <c r="U6" s="625"/>
      <c r="V6" s="704"/>
      <c r="W6" s="704"/>
      <c r="X6" s="625"/>
    </row>
    <row r="7" spans="1:24" ht="17.25" customHeight="1">
      <c r="A7" s="625"/>
      <c r="B7" s="708"/>
      <c r="C7" s="625"/>
      <c r="D7" s="625"/>
      <c r="E7" s="625"/>
      <c r="F7" s="625"/>
      <c r="G7" s="625"/>
      <c r="H7" s="625"/>
      <c r="I7" s="625"/>
      <c r="J7" s="625"/>
      <c r="K7" s="704"/>
      <c r="L7" s="704"/>
      <c r="M7" s="704"/>
      <c r="N7" s="625"/>
      <c r="O7" s="704"/>
      <c r="P7" s="704"/>
      <c r="Q7" s="625"/>
      <c r="R7" s="704"/>
      <c r="S7" s="704"/>
      <c r="T7" s="704"/>
      <c r="U7" s="625"/>
      <c r="V7" s="704"/>
      <c r="W7" s="704"/>
      <c r="X7" s="625"/>
    </row>
    <row r="8" spans="1:24" ht="17.25" customHeight="1">
      <c r="A8" s="626" t="s">
        <v>24</v>
      </c>
      <c r="B8" s="716"/>
      <c r="C8" s="366">
        <v>1</v>
      </c>
      <c r="D8" s="366">
        <v>2</v>
      </c>
      <c r="E8" s="366" t="s">
        <v>27</v>
      </c>
      <c r="F8" s="366">
        <v>4</v>
      </c>
      <c r="G8" s="366">
        <v>5</v>
      </c>
      <c r="H8" s="366">
        <v>6</v>
      </c>
      <c r="I8" s="366">
        <v>7</v>
      </c>
      <c r="J8" s="366">
        <v>8</v>
      </c>
      <c r="K8" s="366">
        <v>9</v>
      </c>
      <c r="L8" s="366">
        <v>10</v>
      </c>
      <c r="M8" s="366">
        <v>11</v>
      </c>
      <c r="N8" s="366">
        <v>12</v>
      </c>
      <c r="O8" s="366">
        <v>13</v>
      </c>
      <c r="P8" s="366">
        <v>14</v>
      </c>
      <c r="Q8" s="366">
        <v>15</v>
      </c>
      <c r="R8" s="366">
        <v>16</v>
      </c>
      <c r="S8" s="366">
        <v>17</v>
      </c>
      <c r="T8" s="366">
        <v>18</v>
      </c>
      <c r="U8" s="366">
        <v>19</v>
      </c>
      <c r="V8" s="366">
        <v>20</v>
      </c>
      <c r="W8" s="366">
        <v>21</v>
      </c>
      <c r="X8" s="366">
        <v>22</v>
      </c>
    </row>
    <row r="9" spans="1:24" s="358" customFormat="1" ht="21" customHeight="1">
      <c r="A9" s="717" t="s">
        <v>312</v>
      </c>
      <c r="B9" s="717"/>
      <c r="C9" s="367">
        <f>C10+C11</f>
        <v>1</v>
      </c>
      <c r="D9" s="367">
        <f aca="true" t="shared" si="0" ref="D9:X9">D10+D11</f>
        <v>0</v>
      </c>
      <c r="E9" s="367">
        <f t="shared" si="0"/>
        <v>1</v>
      </c>
      <c r="F9" s="367">
        <f t="shared" si="0"/>
        <v>0</v>
      </c>
      <c r="G9" s="367">
        <f t="shared" si="0"/>
        <v>0</v>
      </c>
      <c r="H9" s="367">
        <f t="shared" si="0"/>
        <v>1</v>
      </c>
      <c r="I9" s="367">
        <f t="shared" si="0"/>
        <v>0</v>
      </c>
      <c r="J9" s="367">
        <f t="shared" si="0"/>
        <v>0</v>
      </c>
      <c r="K9" s="367">
        <f t="shared" si="0"/>
        <v>0</v>
      </c>
      <c r="L9" s="367">
        <f t="shared" si="0"/>
        <v>0</v>
      </c>
      <c r="M9" s="367">
        <f t="shared" si="0"/>
        <v>0</v>
      </c>
      <c r="N9" s="367">
        <f t="shared" si="0"/>
        <v>0</v>
      </c>
      <c r="O9" s="367">
        <f t="shared" si="0"/>
        <v>0</v>
      </c>
      <c r="P9" s="367">
        <f t="shared" si="0"/>
        <v>0</v>
      </c>
      <c r="Q9" s="367">
        <f t="shared" si="0"/>
        <v>0</v>
      </c>
      <c r="R9" s="367">
        <f t="shared" si="0"/>
        <v>1</v>
      </c>
      <c r="S9" s="367">
        <f t="shared" si="0"/>
        <v>1</v>
      </c>
      <c r="T9" s="367">
        <f t="shared" si="0"/>
        <v>0</v>
      </c>
      <c r="U9" s="367">
        <f t="shared" si="0"/>
        <v>0</v>
      </c>
      <c r="V9" s="367">
        <f t="shared" si="0"/>
        <v>0</v>
      </c>
      <c r="W9" s="367">
        <f t="shared" si="0"/>
        <v>0</v>
      </c>
      <c r="X9" s="367">
        <f t="shared" si="0"/>
        <v>0</v>
      </c>
    </row>
    <row r="10" spans="1:24" s="358" customFormat="1" ht="21" customHeight="1">
      <c r="A10" s="207" t="s">
        <v>46</v>
      </c>
      <c r="B10" s="208" t="s">
        <v>195</v>
      </c>
      <c r="C10" s="367"/>
      <c r="D10" s="367"/>
      <c r="E10" s="367"/>
      <c r="F10" s="367"/>
      <c r="G10" s="367"/>
      <c r="H10" s="326"/>
      <c r="I10" s="326"/>
      <c r="J10" s="326"/>
      <c r="K10" s="367"/>
      <c r="L10" s="326"/>
      <c r="M10" s="326"/>
      <c r="N10" s="326"/>
      <c r="O10" s="326"/>
      <c r="P10" s="326"/>
      <c r="Q10" s="326"/>
      <c r="R10" s="368"/>
      <c r="S10" s="368"/>
      <c r="T10" s="368"/>
      <c r="U10" s="326"/>
      <c r="V10" s="368"/>
      <c r="W10" s="326"/>
      <c r="X10" s="368"/>
    </row>
    <row r="11" spans="1:24" s="358" customFormat="1" ht="21" customHeight="1">
      <c r="A11" s="207" t="s">
        <v>50</v>
      </c>
      <c r="B11" s="208" t="s">
        <v>196</v>
      </c>
      <c r="C11" s="367">
        <f>SUM(C12:C17)</f>
        <v>1</v>
      </c>
      <c r="D11" s="367">
        <f aca="true" t="shared" si="1" ref="D11:X11">SUM(D12:D17)</f>
        <v>0</v>
      </c>
      <c r="E11" s="367">
        <f t="shared" si="1"/>
        <v>1</v>
      </c>
      <c r="F11" s="367">
        <f t="shared" si="1"/>
        <v>0</v>
      </c>
      <c r="G11" s="367">
        <f t="shared" si="1"/>
        <v>0</v>
      </c>
      <c r="H11" s="367">
        <f t="shared" si="1"/>
        <v>1</v>
      </c>
      <c r="I11" s="367">
        <f t="shared" si="1"/>
        <v>0</v>
      </c>
      <c r="J11" s="367">
        <f t="shared" si="1"/>
        <v>0</v>
      </c>
      <c r="K11" s="367">
        <f t="shared" si="1"/>
        <v>0</v>
      </c>
      <c r="L11" s="367">
        <f t="shared" si="1"/>
        <v>0</v>
      </c>
      <c r="M11" s="367">
        <f t="shared" si="1"/>
        <v>0</v>
      </c>
      <c r="N11" s="367">
        <f t="shared" si="1"/>
        <v>0</v>
      </c>
      <c r="O11" s="367">
        <f t="shared" si="1"/>
        <v>0</v>
      </c>
      <c r="P11" s="367">
        <f t="shared" si="1"/>
        <v>0</v>
      </c>
      <c r="Q11" s="367">
        <f t="shared" si="1"/>
        <v>0</v>
      </c>
      <c r="R11" s="367">
        <f t="shared" si="1"/>
        <v>1</v>
      </c>
      <c r="S11" s="367">
        <f t="shared" si="1"/>
        <v>1</v>
      </c>
      <c r="T11" s="367">
        <f t="shared" si="1"/>
        <v>0</v>
      </c>
      <c r="U11" s="367">
        <f t="shared" si="1"/>
        <v>0</v>
      </c>
      <c r="V11" s="367">
        <f t="shared" si="1"/>
        <v>0</v>
      </c>
      <c r="W11" s="367">
        <f t="shared" si="1"/>
        <v>0</v>
      </c>
      <c r="X11" s="367">
        <f t="shared" si="1"/>
        <v>0</v>
      </c>
    </row>
    <row r="12" spans="1:24" s="371" customFormat="1" ht="21" customHeight="1">
      <c r="A12" s="210" t="s">
        <v>25</v>
      </c>
      <c r="B12" s="211" t="s">
        <v>197</v>
      </c>
      <c r="C12" s="369"/>
      <c r="D12" s="369"/>
      <c r="E12" s="369"/>
      <c r="F12" s="369"/>
      <c r="G12" s="369"/>
      <c r="H12" s="325"/>
      <c r="I12" s="325"/>
      <c r="J12" s="325"/>
      <c r="K12" s="369"/>
      <c r="L12" s="325"/>
      <c r="M12" s="325"/>
      <c r="N12" s="325"/>
      <c r="O12" s="325"/>
      <c r="P12" s="325"/>
      <c r="Q12" s="325"/>
      <c r="R12" s="370">
        <f aca="true" t="shared" si="2" ref="R12:R17">SUM(S12:U12)</f>
        <v>0</v>
      </c>
      <c r="S12" s="370"/>
      <c r="T12" s="370"/>
      <c r="U12" s="325"/>
      <c r="V12" s="370"/>
      <c r="W12" s="325"/>
      <c r="X12" s="370"/>
    </row>
    <row r="13" spans="1:24" s="529" customFormat="1" ht="21" customHeight="1">
      <c r="A13" s="511" t="s">
        <v>26</v>
      </c>
      <c r="B13" s="512" t="s">
        <v>198</v>
      </c>
      <c r="C13" s="526"/>
      <c r="D13" s="526"/>
      <c r="E13" s="526"/>
      <c r="F13" s="526"/>
      <c r="G13" s="526"/>
      <c r="H13" s="527"/>
      <c r="I13" s="527"/>
      <c r="J13" s="527"/>
      <c r="K13" s="526"/>
      <c r="L13" s="527"/>
      <c r="M13" s="527"/>
      <c r="N13" s="527"/>
      <c r="O13" s="527"/>
      <c r="P13" s="527"/>
      <c r="Q13" s="527"/>
      <c r="R13" s="528">
        <f t="shared" si="2"/>
        <v>0</v>
      </c>
      <c r="S13" s="528"/>
      <c r="T13" s="528"/>
      <c r="U13" s="527"/>
      <c r="V13" s="528"/>
      <c r="W13" s="527"/>
      <c r="X13" s="528"/>
    </row>
    <row r="14" spans="1:24" s="529" customFormat="1" ht="21" customHeight="1">
      <c r="A14" s="511" t="s">
        <v>27</v>
      </c>
      <c r="B14" s="512" t="s">
        <v>199</v>
      </c>
      <c r="C14" s="526">
        <v>1</v>
      </c>
      <c r="D14" s="526"/>
      <c r="E14" s="526">
        <v>1</v>
      </c>
      <c r="F14" s="526"/>
      <c r="G14" s="526"/>
      <c r="H14" s="527">
        <v>1</v>
      </c>
      <c r="I14" s="527"/>
      <c r="J14" s="527"/>
      <c r="K14" s="526"/>
      <c r="L14" s="527"/>
      <c r="M14" s="527"/>
      <c r="N14" s="527"/>
      <c r="O14" s="527"/>
      <c r="P14" s="527"/>
      <c r="Q14" s="527"/>
      <c r="R14" s="528">
        <f t="shared" si="2"/>
        <v>0</v>
      </c>
      <c r="S14" s="528"/>
      <c r="T14" s="528"/>
      <c r="U14" s="527"/>
      <c r="V14" s="528"/>
      <c r="W14" s="527"/>
      <c r="X14" s="528"/>
    </row>
    <row r="15" spans="1:24" s="529" customFormat="1" ht="21" customHeight="1">
      <c r="A15" s="511" t="s">
        <v>28</v>
      </c>
      <c r="B15" s="512" t="s">
        <v>200</v>
      </c>
      <c r="C15" s="526"/>
      <c r="D15" s="526"/>
      <c r="E15" s="526"/>
      <c r="F15" s="526"/>
      <c r="G15" s="526"/>
      <c r="H15" s="527"/>
      <c r="I15" s="527"/>
      <c r="J15" s="527"/>
      <c r="K15" s="526"/>
      <c r="L15" s="527"/>
      <c r="M15" s="527"/>
      <c r="N15" s="527"/>
      <c r="O15" s="527"/>
      <c r="P15" s="527"/>
      <c r="Q15" s="527"/>
      <c r="R15" s="528">
        <f t="shared" si="2"/>
        <v>0</v>
      </c>
      <c r="S15" s="528"/>
      <c r="T15" s="528"/>
      <c r="U15" s="527"/>
      <c r="V15" s="528"/>
      <c r="W15" s="527"/>
      <c r="X15" s="528"/>
    </row>
    <row r="16" spans="1:24" s="529" customFormat="1" ht="21" customHeight="1">
      <c r="A16" s="511" t="s">
        <v>29</v>
      </c>
      <c r="B16" s="512" t="s">
        <v>201</v>
      </c>
      <c r="C16" s="530"/>
      <c r="D16" s="530"/>
      <c r="E16" s="530"/>
      <c r="F16" s="530"/>
      <c r="G16" s="530"/>
      <c r="H16" s="528"/>
      <c r="I16" s="528"/>
      <c r="J16" s="528"/>
      <c r="K16" s="530"/>
      <c r="L16" s="528"/>
      <c r="M16" s="528"/>
      <c r="N16" s="528"/>
      <c r="O16" s="528"/>
      <c r="P16" s="528"/>
      <c r="Q16" s="528"/>
      <c r="R16" s="528">
        <f t="shared" si="2"/>
        <v>0</v>
      </c>
      <c r="S16" s="528"/>
      <c r="T16" s="528"/>
      <c r="U16" s="528"/>
      <c r="V16" s="528"/>
      <c r="W16" s="528"/>
      <c r="X16" s="528"/>
    </row>
    <row r="17" spans="1:24" s="529" customFormat="1" ht="21" customHeight="1">
      <c r="A17" s="511" t="s">
        <v>30</v>
      </c>
      <c r="B17" s="512" t="s">
        <v>202</v>
      </c>
      <c r="C17" s="530"/>
      <c r="D17" s="530"/>
      <c r="E17" s="530"/>
      <c r="F17" s="530"/>
      <c r="G17" s="530"/>
      <c r="H17" s="528"/>
      <c r="I17" s="528"/>
      <c r="J17" s="528"/>
      <c r="K17" s="530"/>
      <c r="L17" s="528"/>
      <c r="M17" s="528"/>
      <c r="N17" s="528"/>
      <c r="O17" s="528"/>
      <c r="P17" s="528"/>
      <c r="Q17" s="528"/>
      <c r="R17" s="528">
        <f t="shared" si="2"/>
        <v>1</v>
      </c>
      <c r="S17" s="528">
        <v>1</v>
      </c>
      <c r="T17" s="528"/>
      <c r="U17" s="528"/>
      <c r="V17" s="528"/>
      <c r="W17" s="528"/>
      <c r="X17" s="528"/>
    </row>
    <row r="18" spans="1:24" s="371" customFormat="1" ht="21" customHeight="1">
      <c r="A18" s="374" t="s">
        <v>255</v>
      </c>
      <c r="B18" s="375" t="s">
        <v>255</v>
      </c>
      <c r="C18" s="372"/>
      <c r="D18" s="372"/>
      <c r="E18" s="372"/>
      <c r="F18" s="372"/>
      <c r="G18" s="372"/>
      <c r="H18" s="373"/>
      <c r="I18" s="373"/>
      <c r="J18" s="373"/>
      <c r="K18" s="372"/>
      <c r="L18" s="373"/>
      <c r="M18" s="373"/>
      <c r="N18" s="373"/>
      <c r="O18" s="373"/>
      <c r="P18" s="373"/>
      <c r="Q18" s="373"/>
      <c r="R18" s="370"/>
      <c r="S18" s="370"/>
      <c r="T18" s="370"/>
      <c r="U18" s="373"/>
      <c r="V18" s="370"/>
      <c r="W18" s="373"/>
      <c r="X18" s="370"/>
    </row>
    <row r="19" spans="1:25" ht="24.75" customHeight="1">
      <c r="A19" s="213"/>
      <c r="B19" s="670"/>
      <c r="C19" s="670"/>
      <c r="D19" s="670"/>
      <c r="E19" s="670"/>
      <c r="F19" s="670"/>
      <c r="G19" s="670"/>
      <c r="H19" s="214"/>
      <c r="I19" s="214"/>
      <c r="J19" s="214"/>
      <c r="K19" s="215"/>
      <c r="L19" s="217"/>
      <c r="M19" s="217"/>
      <c r="N19" s="215"/>
      <c r="O19" s="702" t="str">
        <f>TT!C4</f>
        <v>Hà Nam, ngày 01 tháng 4 năm 2022</v>
      </c>
      <c r="P19" s="702"/>
      <c r="Q19" s="702"/>
      <c r="R19" s="702"/>
      <c r="S19" s="702"/>
      <c r="T19" s="702"/>
      <c r="U19" s="702"/>
      <c r="V19" s="312"/>
      <c r="W19" s="312"/>
      <c r="X19" s="312"/>
      <c r="Y19" s="219"/>
    </row>
    <row r="20" spans="1:21" ht="16.5">
      <c r="A20" s="219"/>
      <c r="B20" s="665" t="s">
        <v>82</v>
      </c>
      <c r="C20" s="665"/>
      <c r="D20" s="665"/>
      <c r="E20" s="665"/>
      <c r="F20" s="665"/>
      <c r="G20" s="665"/>
      <c r="H20" s="220"/>
      <c r="I20" s="220"/>
      <c r="J20" s="220"/>
      <c r="K20" s="221"/>
      <c r="L20" s="221"/>
      <c r="M20" s="221"/>
      <c r="N20" s="223"/>
      <c r="O20" s="666" t="str">
        <f>'[4]TT'!C5</f>
        <v>PHÓ CỤC TRƯỞNG</v>
      </c>
      <c r="P20" s="666"/>
      <c r="Q20" s="666"/>
      <c r="R20" s="666"/>
      <c r="S20" s="666"/>
      <c r="T20" s="666"/>
      <c r="U20" s="666"/>
    </row>
    <row r="21" spans="1:21" ht="16.5">
      <c r="A21" s="141"/>
      <c r="B21" s="224"/>
      <c r="C21" s="224"/>
      <c r="D21" s="218"/>
      <c r="E21" s="218"/>
      <c r="F21" s="218"/>
      <c r="G21" s="224"/>
      <c r="H21" s="224"/>
      <c r="I21" s="224"/>
      <c r="J21" s="224"/>
      <c r="K21" s="218"/>
      <c r="L21" s="218"/>
      <c r="M21" s="218"/>
      <c r="N21" s="218"/>
      <c r="O21" s="218"/>
      <c r="P21" s="226"/>
      <c r="Q21" s="226"/>
      <c r="R21" s="226"/>
      <c r="S21" s="218"/>
      <c r="T21" s="218"/>
      <c r="U21" s="218"/>
    </row>
    <row r="22" spans="1:21" ht="24.75" customHeight="1">
      <c r="A22" s="141"/>
      <c r="B22" s="224"/>
      <c r="C22" s="224"/>
      <c r="D22" s="218"/>
      <c r="E22" s="218"/>
      <c r="F22" s="218"/>
      <c r="G22" s="224"/>
      <c r="H22" s="224"/>
      <c r="I22" s="224"/>
      <c r="J22" s="224"/>
      <c r="K22" s="218"/>
      <c r="L22" s="218"/>
      <c r="M22" s="218"/>
      <c r="N22" s="218"/>
      <c r="O22" s="218"/>
      <c r="P22" s="228"/>
      <c r="Q22" s="228"/>
      <c r="R22" s="228"/>
      <c r="S22" s="228"/>
      <c r="T22" s="228"/>
      <c r="U22" s="228"/>
    </row>
    <row r="23" spans="1:21" ht="16.5">
      <c r="A23" s="141"/>
      <c r="B23" s="224"/>
      <c r="C23" s="224"/>
      <c r="D23" s="218"/>
      <c r="E23" s="218"/>
      <c r="F23" s="218"/>
      <c r="G23" s="224"/>
      <c r="H23" s="224"/>
      <c r="I23" s="224"/>
      <c r="J23" s="224"/>
      <c r="K23" s="218"/>
      <c r="L23" s="218"/>
      <c r="M23" s="218"/>
      <c r="N23" s="218"/>
      <c r="O23" s="218"/>
      <c r="P23" s="228"/>
      <c r="Q23" s="228"/>
      <c r="R23" s="228"/>
      <c r="S23" s="228"/>
      <c r="T23" s="228"/>
      <c r="U23" s="228"/>
    </row>
    <row r="24" spans="1:21" ht="16.5">
      <c r="A24" s="141"/>
      <c r="B24" s="666" t="str">
        <f>'[4]TT'!C6</f>
        <v>Trần Đức Toản</v>
      </c>
      <c r="C24" s="666"/>
      <c r="D24" s="666"/>
      <c r="E24" s="666"/>
      <c r="F24" s="666"/>
      <c r="G24" s="666"/>
      <c r="H24" s="226"/>
      <c r="I24" s="226"/>
      <c r="J24" s="226"/>
      <c r="K24" s="218"/>
      <c r="L24" s="218"/>
      <c r="M24" s="218"/>
      <c r="N24" s="218"/>
      <c r="O24" s="666" t="str">
        <f>'[4]TT'!C3</f>
        <v>Vũ Ngọc Phương</v>
      </c>
      <c r="P24" s="666"/>
      <c r="Q24" s="666"/>
      <c r="R24" s="666"/>
      <c r="S24" s="666"/>
      <c r="T24" s="666"/>
      <c r="U24" s="666"/>
    </row>
    <row r="25" spans="1:21" ht="16.5">
      <c r="A25" s="228"/>
      <c r="B25" s="228"/>
      <c r="C25" s="228"/>
      <c r="D25" s="228"/>
      <c r="E25" s="228"/>
      <c r="F25" s="228"/>
      <c r="G25" s="228"/>
      <c r="H25" s="228"/>
      <c r="I25" s="228"/>
      <c r="J25" s="228"/>
      <c r="K25" s="228"/>
      <c r="L25" s="228"/>
      <c r="M25" s="228"/>
      <c r="N25" s="228"/>
      <c r="O25" s="228"/>
      <c r="P25" s="224"/>
      <c r="Q25" s="224"/>
      <c r="R25" s="224"/>
      <c r="S25" s="218"/>
      <c r="T25" s="218"/>
      <c r="U25" s="218"/>
    </row>
    <row r="26" spans="1:21" ht="16.5">
      <c r="A26" s="228"/>
      <c r="B26" s="228"/>
      <c r="C26" s="228"/>
      <c r="D26" s="228"/>
      <c r="E26" s="228"/>
      <c r="F26" s="228"/>
      <c r="G26" s="228"/>
      <c r="H26" s="228"/>
      <c r="I26" s="228"/>
      <c r="J26" s="228"/>
      <c r="K26" s="228"/>
      <c r="L26" s="228"/>
      <c r="M26" s="228"/>
      <c r="N26" s="228"/>
      <c r="O26" s="228"/>
      <c r="P26" s="226"/>
      <c r="Q26" s="226"/>
      <c r="R26" s="226"/>
      <c r="S26" s="218"/>
      <c r="T26" s="218"/>
      <c r="U26" s="218"/>
    </row>
  </sheetData>
  <sheetProtection formatCells="0" formatColumns="0" formatRows="0" insertRows="0" deleteRows="0"/>
  <mergeCells count="47">
    <mergeCell ref="B24:G24"/>
    <mergeCell ref="O24:U24"/>
    <mergeCell ref="X5:X7"/>
    <mergeCell ref="A8:B8"/>
    <mergeCell ref="A9:B9"/>
    <mergeCell ref="B19:G19"/>
    <mergeCell ref="O19:U19"/>
    <mergeCell ref="B20:G20"/>
    <mergeCell ref="O20:U20"/>
    <mergeCell ref="Q5:Q7"/>
    <mergeCell ref="S5:S7"/>
    <mergeCell ref="T5:T7"/>
    <mergeCell ref="U5:U7"/>
    <mergeCell ref="V5:V7"/>
    <mergeCell ref="W5:W7"/>
    <mergeCell ref="J5:J7"/>
    <mergeCell ref="L5:L7"/>
    <mergeCell ref="M5:M7"/>
    <mergeCell ref="N5:N7"/>
    <mergeCell ref="O5:O7"/>
    <mergeCell ref="P5:P7"/>
    <mergeCell ref="O4:Q4"/>
    <mergeCell ref="R4:R7"/>
    <mergeCell ref="S4:U4"/>
    <mergeCell ref="V4:X4"/>
    <mergeCell ref="D5:D7"/>
    <mergeCell ref="E5:E7"/>
    <mergeCell ref="F5:F7"/>
    <mergeCell ref="G5:G7"/>
    <mergeCell ref="H5:H7"/>
    <mergeCell ref="I5:I7"/>
    <mergeCell ref="A3:A7"/>
    <mergeCell ref="B3:B7"/>
    <mergeCell ref="C3:J3"/>
    <mergeCell ref="K3:Q3"/>
    <mergeCell ref="R3:X3"/>
    <mergeCell ref="C4:C7"/>
    <mergeCell ref="D4:G4"/>
    <mergeCell ref="H4:J4"/>
    <mergeCell ref="K4:K7"/>
    <mergeCell ref="L4:N4"/>
    <mergeCell ref="A1:E1"/>
    <mergeCell ref="F1:Q1"/>
    <mergeCell ref="R1:X1"/>
    <mergeCell ref="H2:I2"/>
    <mergeCell ref="L2:P2"/>
    <mergeCell ref="R2:X2"/>
  </mergeCells>
  <printOptions/>
  <pageMargins left="0.35" right="0.36" top="0.41" bottom="0.43" header="0.31496062992125984" footer="0.31496062992125984"/>
  <pageSetup horizontalDpi="600" verticalDpi="600" orientation="landscape" paperSize="9" scale="85" r:id="rId1"/>
</worksheet>
</file>

<file path=xl/worksheets/sheet14.xml><?xml version="1.0" encoding="utf-8"?>
<worksheet xmlns="http://schemas.openxmlformats.org/spreadsheetml/2006/main" xmlns:r="http://schemas.openxmlformats.org/officeDocument/2006/relationships">
  <sheetPr>
    <tabColor rgb="FF0070C0"/>
  </sheetPr>
  <dimension ref="A1:T35"/>
  <sheetViews>
    <sheetView view="pageBreakPreview" zoomScale="70" zoomScaleSheetLayoutView="70" zoomScalePageLayoutView="0" workbookViewId="0" topLeftCell="A1">
      <selection activeCell="E2" sqref="E2"/>
    </sheetView>
  </sheetViews>
  <sheetFormatPr defaultColWidth="9.00390625" defaultRowHeight="15.75"/>
  <cols>
    <col min="1" max="1" width="6.75390625" style="413" customWidth="1"/>
    <col min="2" max="2" width="29.00390625" style="377" customWidth="1"/>
    <col min="3" max="5" width="7.375" style="377" customWidth="1"/>
    <col min="6" max="6" width="13.625" style="377" customWidth="1"/>
    <col min="7" max="7" width="7.875" style="377" customWidth="1"/>
    <col min="8" max="8" width="13.25390625" style="377" customWidth="1"/>
    <col min="9" max="9" width="7.875" style="377" customWidth="1"/>
    <col min="10" max="10" width="12.375" style="377" customWidth="1"/>
    <col min="11" max="11" width="7.875" style="377" customWidth="1"/>
    <col min="12" max="12" width="11.75390625" style="377" customWidth="1"/>
    <col min="13" max="13" width="7.875" style="377" customWidth="1"/>
    <col min="14" max="14" width="11.00390625" style="377" customWidth="1"/>
    <col min="15" max="15" width="7.875" style="377" customWidth="1"/>
    <col min="16" max="16" width="11.50390625" style="377" customWidth="1"/>
    <col min="17" max="17" width="7.50390625" style="377" customWidth="1"/>
    <col min="18" max="18" width="9.75390625" style="377" customWidth="1"/>
    <col min="19" max="19" width="8.00390625" style="377" customWidth="1"/>
    <col min="20" max="20" width="12.25390625" style="377" customWidth="1"/>
    <col min="21" max="16384" width="9.00390625" style="377" customWidth="1"/>
  </cols>
  <sheetData>
    <row r="1" spans="1:20" ht="78.75" customHeight="1">
      <c r="A1" s="583" t="s">
        <v>313</v>
      </c>
      <c r="B1" s="583"/>
      <c r="C1" s="583"/>
      <c r="D1" s="583"/>
      <c r="E1" s="718" t="s">
        <v>365</v>
      </c>
      <c r="F1" s="718"/>
      <c r="G1" s="718"/>
      <c r="H1" s="718"/>
      <c r="I1" s="718"/>
      <c r="J1" s="718"/>
      <c r="K1" s="718"/>
      <c r="L1" s="718"/>
      <c r="M1" s="718"/>
      <c r="N1" s="718"/>
      <c r="O1" s="718"/>
      <c r="P1" s="584" t="str">
        <f>'[4]TT'!C2</f>
        <v>Đơn vị  báo cáo: Cục THADS tỉnh Hà Nam
Đơn vị nhận báo cáo: Tổng Cục THADS</v>
      </c>
      <c r="Q1" s="584"/>
      <c r="R1" s="584"/>
      <c r="S1" s="584"/>
      <c r="T1" s="584"/>
    </row>
    <row r="2" spans="1:20" ht="18" customHeight="1">
      <c r="A2" s="378"/>
      <c r="B2" s="5"/>
      <c r="C2" s="379"/>
      <c r="D2" s="379"/>
      <c r="G2" s="380"/>
      <c r="H2" s="381">
        <f>COUNTBLANK(C17:T17)</f>
        <v>18</v>
      </c>
      <c r="I2" s="381">
        <f>COUNTA(C17:T17)</f>
        <v>0</v>
      </c>
      <c r="J2" s="381">
        <f>H2+I2</f>
        <v>18</v>
      </c>
      <c r="K2" s="382"/>
      <c r="M2" s="383"/>
      <c r="N2" s="383"/>
      <c r="O2" s="383"/>
      <c r="P2" s="719" t="s">
        <v>314</v>
      </c>
      <c r="Q2" s="719"/>
      <c r="R2" s="719"/>
      <c r="S2" s="719"/>
      <c r="T2" s="719"/>
    </row>
    <row r="3" spans="1:20" s="385" customFormat="1" ht="19.5" customHeight="1">
      <c r="A3" s="720" t="s">
        <v>293</v>
      </c>
      <c r="B3" s="720" t="s">
        <v>3</v>
      </c>
      <c r="C3" s="722" t="s">
        <v>315</v>
      </c>
      <c r="D3" s="723"/>
      <c r="E3" s="723"/>
      <c r="F3" s="724" t="s">
        <v>316</v>
      </c>
      <c r="G3" s="724"/>
      <c r="H3" s="724"/>
      <c r="I3" s="724"/>
      <c r="J3" s="724"/>
      <c r="K3" s="724"/>
      <c r="L3" s="724"/>
      <c r="M3" s="725" t="s">
        <v>317</v>
      </c>
      <c r="N3" s="725"/>
      <c r="O3" s="725"/>
      <c r="P3" s="726"/>
      <c r="Q3" s="722" t="s">
        <v>318</v>
      </c>
      <c r="R3" s="723"/>
      <c r="S3" s="723"/>
      <c r="T3" s="727"/>
    </row>
    <row r="4" spans="1:20" s="385" customFormat="1" ht="26.25" customHeight="1">
      <c r="A4" s="721"/>
      <c r="B4" s="721"/>
      <c r="C4" s="728" t="s">
        <v>319</v>
      </c>
      <c r="D4" s="731" t="s">
        <v>6</v>
      </c>
      <c r="E4" s="731"/>
      <c r="F4" s="728" t="s">
        <v>320</v>
      </c>
      <c r="G4" s="724" t="s">
        <v>321</v>
      </c>
      <c r="H4" s="724"/>
      <c r="I4" s="724"/>
      <c r="J4" s="724"/>
      <c r="K4" s="724"/>
      <c r="L4" s="724"/>
      <c r="M4" s="732" t="s">
        <v>322</v>
      </c>
      <c r="N4" s="733"/>
      <c r="O4" s="732" t="s">
        <v>323</v>
      </c>
      <c r="P4" s="733"/>
      <c r="Q4" s="732" t="s">
        <v>324</v>
      </c>
      <c r="R4" s="733"/>
      <c r="S4" s="732" t="s">
        <v>325</v>
      </c>
      <c r="T4" s="733"/>
    </row>
    <row r="5" spans="1:20" s="385" customFormat="1" ht="19.5" customHeight="1">
      <c r="A5" s="721"/>
      <c r="B5" s="721"/>
      <c r="C5" s="729"/>
      <c r="D5" s="728" t="s">
        <v>326</v>
      </c>
      <c r="E5" s="728" t="s">
        <v>13</v>
      </c>
      <c r="F5" s="729"/>
      <c r="G5" s="724" t="s">
        <v>87</v>
      </c>
      <c r="H5" s="724"/>
      <c r="I5" s="724" t="s">
        <v>6</v>
      </c>
      <c r="J5" s="724"/>
      <c r="K5" s="724"/>
      <c r="L5" s="724"/>
      <c r="M5" s="734"/>
      <c r="N5" s="735"/>
      <c r="O5" s="734"/>
      <c r="P5" s="735"/>
      <c r="Q5" s="734"/>
      <c r="R5" s="735"/>
      <c r="S5" s="734"/>
      <c r="T5" s="735"/>
    </row>
    <row r="6" spans="1:20" s="385" customFormat="1" ht="30.75" customHeight="1">
      <c r="A6" s="721"/>
      <c r="B6" s="721"/>
      <c r="C6" s="729"/>
      <c r="D6" s="729"/>
      <c r="E6" s="729"/>
      <c r="F6" s="729"/>
      <c r="G6" s="724"/>
      <c r="H6" s="724"/>
      <c r="I6" s="724" t="s">
        <v>327</v>
      </c>
      <c r="J6" s="724"/>
      <c r="K6" s="724" t="s">
        <v>328</v>
      </c>
      <c r="L6" s="724"/>
      <c r="M6" s="736"/>
      <c r="N6" s="737"/>
      <c r="O6" s="736"/>
      <c r="P6" s="737"/>
      <c r="Q6" s="736"/>
      <c r="R6" s="737"/>
      <c r="S6" s="736"/>
      <c r="T6" s="737"/>
    </row>
    <row r="7" spans="1:20" s="385" customFormat="1" ht="32.25" customHeight="1">
      <c r="A7" s="721"/>
      <c r="B7" s="721"/>
      <c r="C7" s="730"/>
      <c r="D7" s="730"/>
      <c r="E7" s="730"/>
      <c r="F7" s="730"/>
      <c r="G7" s="384" t="s">
        <v>243</v>
      </c>
      <c r="H7" s="384" t="s">
        <v>244</v>
      </c>
      <c r="I7" s="384" t="s">
        <v>243</v>
      </c>
      <c r="J7" s="384" t="s">
        <v>244</v>
      </c>
      <c r="K7" s="386" t="s">
        <v>243</v>
      </c>
      <c r="L7" s="384" t="s">
        <v>244</v>
      </c>
      <c r="M7" s="384" t="s">
        <v>243</v>
      </c>
      <c r="N7" s="384" t="s">
        <v>244</v>
      </c>
      <c r="O7" s="384" t="s">
        <v>243</v>
      </c>
      <c r="P7" s="384" t="s">
        <v>244</v>
      </c>
      <c r="Q7" s="384" t="s">
        <v>243</v>
      </c>
      <c r="R7" s="384" t="s">
        <v>244</v>
      </c>
      <c r="S7" s="384" t="s">
        <v>243</v>
      </c>
      <c r="T7" s="384" t="s">
        <v>244</v>
      </c>
    </row>
    <row r="8" spans="1:20" s="389" customFormat="1" ht="20.25" customHeight="1">
      <c r="A8" s="739" t="s">
        <v>24</v>
      </c>
      <c r="B8" s="739"/>
      <c r="C8" s="387">
        <v>1</v>
      </c>
      <c r="D8" s="387">
        <v>2</v>
      </c>
      <c r="E8" s="387">
        <v>3</v>
      </c>
      <c r="F8" s="387">
        <v>4</v>
      </c>
      <c r="G8" s="387">
        <v>5</v>
      </c>
      <c r="H8" s="387">
        <v>6</v>
      </c>
      <c r="I8" s="387">
        <v>7</v>
      </c>
      <c r="J8" s="387">
        <v>8</v>
      </c>
      <c r="K8" s="387">
        <v>9</v>
      </c>
      <c r="L8" s="387">
        <v>10</v>
      </c>
      <c r="M8" s="387">
        <v>11</v>
      </c>
      <c r="N8" s="387">
        <v>12</v>
      </c>
      <c r="O8" s="387">
        <v>13</v>
      </c>
      <c r="P8" s="387">
        <v>14</v>
      </c>
      <c r="Q8" s="388">
        <v>15</v>
      </c>
      <c r="R8" s="388">
        <v>16</v>
      </c>
      <c r="S8" s="388">
        <v>17</v>
      </c>
      <c r="T8" s="388">
        <v>18</v>
      </c>
    </row>
    <row r="9" spans="1:20" s="392" customFormat="1" ht="32.25" customHeight="1">
      <c r="A9" s="740" t="s">
        <v>44</v>
      </c>
      <c r="B9" s="741"/>
      <c r="C9" s="390"/>
      <c r="D9" s="390"/>
      <c r="E9" s="390"/>
      <c r="F9" s="390"/>
      <c r="G9" s="390"/>
      <c r="H9" s="390"/>
      <c r="I9" s="390"/>
      <c r="J9" s="390"/>
      <c r="K9" s="390"/>
      <c r="L9" s="390"/>
      <c r="M9" s="390"/>
      <c r="N9" s="390"/>
      <c r="O9" s="390"/>
      <c r="P9" s="390"/>
      <c r="Q9" s="391"/>
      <c r="R9" s="391"/>
      <c r="S9" s="391"/>
      <c r="T9" s="391"/>
    </row>
    <row r="10" spans="1:20" s="393" customFormat="1" ht="32.25" customHeight="1">
      <c r="A10" s="207" t="s">
        <v>46</v>
      </c>
      <c r="B10" s="208" t="s">
        <v>195</v>
      </c>
      <c r="C10" s="390"/>
      <c r="D10" s="390"/>
      <c r="E10" s="390"/>
      <c r="F10" s="390"/>
      <c r="G10" s="390"/>
      <c r="H10" s="390"/>
      <c r="I10" s="390"/>
      <c r="J10" s="390"/>
      <c r="K10" s="390"/>
      <c r="L10" s="390"/>
      <c r="M10" s="390"/>
      <c r="N10" s="390"/>
      <c r="O10" s="390"/>
      <c r="P10" s="390"/>
      <c r="Q10" s="391"/>
      <c r="R10" s="391"/>
      <c r="S10" s="391"/>
      <c r="T10" s="391"/>
    </row>
    <row r="11" spans="1:20" s="393" customFormat="1" ht="32.25" customHeight="1">
      <c r="A11" s="207" t="s">
        <v>50</v>
      </c>
      <c r="B11" s="208" t="s">
        <v>196</v>
      </c>
      <c r="C11" s="390"/>
      <c r="D11" s="390"/>
      <c r="E11" s="390"/>
      <c r="F11" s="390"/>
      <c r="G11" s="390"/>
      <c r="H11" s="390"/>
      <c r="I11" s="390"/>
      <c r="J11" s="390"/>
      <c r="K11" s="390"/>
      <c r="L11" s="390"/>
      <c r="M11" s="390"/>
      <c r="N11" s="390"/>
      <c r="O11" s="390"/>
      <c r="P11" s="390"/>
      <c r="Q11" s="391"/>
      <c r="R11" s="391"/>
      <c r="S11" s="391"/>
      <c r="T11" s="391"/>
    </row>
    <row r="12" spans="1:20" s="393" customFormat="1" ht="32.25" customHeight="1">
      <c r="A12" s="210" t="s">
        <v>25</v>
      </c>
      <c r="B12" s="211" t="s">
        <v>197</v>
      </c>
      <c r="C12" s="390"/>
      <c r="D12" s="390"/>
      <c r="E12" s="390"/>
      <c r="F12" s="390"/>
      <c r="G12" s="390"/>
      <c r="H12" s="390"/>
      <c r="I12" s="390"/>
      <c r="J12" s="390"/>
      <c r="K12" s="390"/>
      <c r="L12" s="390"/>
      <c r="M12" s="390"/>
      <c r="N12" s="390"/>
      <c r="O12" s="390"/>
      <c r="P12" s="390"/>
      <c r="Q12" s="391"/>
      <c r="R12" s="391"/>
      <c r="S12" s="391"/>
      <c r="T12" s="391"/>
    </row>
    <row r="13" spans="1:20" s="393" customFormat="1" ht="32.25" customHeight="1">
      <c r="A13" s="210" t="s">
        <v>26</v>
      </c>
      <c r="B13" s="211" t="s">
        <v>198</v>
      </c>
      <c r="C13" s="390"/>
      <c r="D13" s="390"/>
      <c r="E13" s="390"/>
      <c r="F13" s="390"/>
      <c r="G13" s="390"/>
      <c r="H13" s="390"/>
      <c r="I13" s="390"/>
      <c r="J13" s="390"/>
      <c r="K13" s="390"/>
      <c r="L13" s="390"/>
      <c r="M13" s="390"/>
      <c r="N13" s="390"/>
      <c r="O13" s="390"/>
      <c r="P13" s="390"/>
      <c r="Q13" s="391"/>
      <c r="R13" s="391"/>
      <c r="S13" s="391"/>
      <c r="T13" s="391"/>
    </row>
    <row r="14" spans="1:20" s="393" customFormat="1" ht="32.25" customHeight="1">
      <c r="A14" s="210" t="s">
        <v>27</v>
      </c>
      <c r="B14" s="211" t="s">
        <v>199</v>
      </c>
      <c r="C14" s="390"/>
      <c r="D14" s="390"/>
      <c r="E14" s="390"/>
      <c r="F14" s="390"/>
      <c r="G14" s="390"/>
      <c r="H14" s="390"/>
      <c r="I14" s="390"/>
      <c r="J14" s="390"/>
      <c r="K14" s="390"/>
      <c r="L14" s="390"/>
      <c r="M14" s="390"/>
      <c r="N14" s="390"/>
      <c r="O14" s="390"/>
      <c r="P14" s="390"/>
      <c r="Q14" s="391"/>
      <c r="R14" s="391"/>
      <c r="S14" s="391"/>
      <c r="T14" s="391"/>
    </row>
    <row r="15" spans="1:20" s="393" customFormat="1" ht="32.25" customHeight="1">
      <c r="A15" s="210" t="s">
        <v>28</v>
      </c>
      <c r="B15" s="211" t="s">
        <v>200</v>
      </c>
      <c r="C15" s="390"/>
      <c r="D15" s="390"/>
      <c r="E15" s="390"/>
      <c r="F15" s="390"/>
      <c r="G15" s="390"/>
      <c r="H15" s="390"/>
      <c r="I15" s="390"/>
      <c r="J15" s="390"/>
      <c r="K15" s="390"/>
      <c r="L15" s="390"/>
      <c r="M15" s="390"/>
      <c r="N15" s="390"/>
      <c r="O15" s="390"/>
      <c r="P15" s="390"/>
      <c r="Q15" s="391"/>
      <c r="R15" s="391"/>
      <c r="S15" s="391"/>
      <c r="T15" s="391"/>
    </row>
    <row r="16" spans="1:20" s="393" customFormat="1" ht="32.25" customHeight="1">
      <c r="A16" s="210" t="s">
        <v>29</v>
      </c>
      <c r="B16" s="211" t="s">
        <v>201</v>
      </c>
      <c r="C16" s="390"/>
      <c r="D16" s="390"/>
      <c r="E16" s="390"/>
      <c r="F16" s="390"/>
      <c r="G16" s="390"/>
      <c r="H16" s="390"/>
      <c r="I16" s="390"/>
      <c r="J16" s="390"/>
      <c r="K16" s="390"/>
      <c r="L16" s="390"/>
      <c r="M16" s="390"/>
      <c r="N16" s="390"/>
      <c r="O16" s="390"/>
      <c r="P16" s="390"/>
      <c r="Q16" s="391"/>
      <c r="R16" s="391"/>
      <c r="S16" s="391"/>
      <c r="T16" s="391"/>
    </row>
    <row r="17" spans="1:20" s="393" customFormat="1" ht="32.25" customHeight="1">
      <c r="A17" s="210" t="s">
        <v>30</v>
      </c>
      <c r="B17" s="212" t="s">
        <v>202</v>
      </c>
      <c r="C17" s="394"/>
      <c r="D17" s="394"/>
      <c r="E17" s="395"/>
      <c r="F17" s="395"/>
      <c r="G17" s="394"/>
      <c r="H17" s="394"/>
      <c r="I17" s="394"/>
      <c r="J17" s="394"/>
      <c r="K17" s="395"/>
      <c r="L17" s="395"/>
      <c r="M17" s="395"/>
      <c r="N17" s="395"/>
      <c r="O17" s="395"/>
      <c r="P17" s="395"/>
      <c r="Q17" s="396"/>
      <c r="R17" s="396"/>
      <c r="S17" s="396"/>
      <c r="T17" s="396"/>
    </row>
    <row r="18" spans="1:20" s="393" customFormat="1" ht="32.25" customHeight="1">
      <c r="A18" s="397" t="s">
        <v>255</v>
      </c>
      <c r="B18" s="398" t="s">
        <v>255</v>
      </c>
      <c r="C18" s="395"/>
      <c r="D18" s="395"/>
      <c r="E18" s="395"/>
      <c r="F18" s="395"/>
      <c r="G18" s="395"/>
      <c r="H18" s="395"/>
      <c r="I18" s="395"/>
      <c r="J18" s="395"/>
      <c r="K18" s="395"/>
      <c r="L18" s="395"/>
      <c r="M18" s="395"/>
      <c r="N18" s="395"/>
      <c r="O18" s="395"/>
      <c r="P18" s="395"/>
      <c r="Q18" s="396"/>
      <c r="R18" s="396"/>
      <c r="S18" s="396"/>
      <c r="T18" s="396"/>
    </row>
    <row r="19" spans="1:20" s="400" customFormat="1" ht="23.25" customHeight="1">
      <c r="A19" s="213"/>
      <c r="B19" s="670"/>
      <c r="C19" s="670"/>
      <c r="D19" s="670"/>
      <c r="E19" s="670"/>
      <c r="F19" s="670"/>
      <c r="G19" s="670"/>
      <c r="H19" s="214"/>
      <c r="I19" s="214"/>
      <c r="J19" s="214"/>
      <c r="K19" s="215"/>
      <c r="L19" s="217"/>
      <c r="M19" s="702" t="str">
        <f>TT!C4</f>
        <v>Hà Nam, ngày 01 tháng 4 năm 2022</v>
      </c>
      <c r="N19" s="702"/>
      <c r="O19" s="702"/>
      <c r="P19" s="702"/>
      <c r="Q19" s="702"/>
      <c r="R19" s="702"/>
      <c r="S19" s="702"/>
      <c r="T19" s="399"/>
    </row>
    <row r="20" spans="1:20" s="400" customFormat="1" ht="23.25" customHeight="1">
      <c r="A20" s="219"/>
      <c r="B20" s="665" t="s">
        <v>82</v>
      </c>
      <c r="C20" s="665"/>
      <c r="D20" s="665"/>
      <c r="E20" s="665"/>
      <c r="F20" s="665"/>
      <c r="G20" s="665"/>
      <c r="H20" s="220"/>
      <c r="I20" s="220"/>
      <c r="J20" s="220"/>
      <c r="K20" s="221"/>
      <c r="L20" s="221"/>
      <c r="M20" s="666" t="str">
        <f>'[4]TT'!C5</f>
        <v>PHÓ CỤC TRƯỞNG</v>
      </c>
      <c r="N20" s="666"/>
      <c r="O20" s="666"/>
      <c r="P20" s="666"/>
      <c r="Q20" s="666"/>
      <c r="R20" s="666"/>
      <c r="S20" s="666"/>
      <c r="T20" s="226"/>
    </row>
    <row r="21" spans="1:20" s="400" customFormat="1" ht="23.25" customHeight="1">
      <c r="A21" s="141"/>
      <c r="B21" s="224"/>
      <c r="C21" s="224"/>
      <c r="D21" s="218"/>
      <c r="E21" s="218"/>
      <c r="F21" s="218"/>
      <c r="G21" s="224"/>
      <c r="H21" s="224"/>
      <c r="I21" s="224"/>
      <c r="J21" s="224"/>
      <c r="K21" s="218"/>
      <c r="L21" s="218"/>
      <c r="M21" s="218"/>
      <c r="N21" s="218"/>
      <c r="P21" s="226"/>
      <c r="Q21" s="226"/>
      <c r="R21" s="226"/>
      <c r="S21" s="218"/>
      <c r="T21" s="218"/>
    </row>
    <row r="22" spans="1:20" s="400" customFormat="1" ht="23.25" customHeight="1">
      <c r="A22" s="141"/>
      <c r="B22" s="224"/>
      <c r="C22" s="224"/>
      <c r="D22" s="218"/>
      <c r="E22" s="218"/>
      <c r="F22" s="218"/>
      <c r="G22" s="224"/>
      <c r="H22" s="224"/>
      <c r="I22" s="224"/>
      <c r="J22" s="224"/>
      <c r="K22" s="218"/>
      <c r="L22" s="218"/>
      <c r="M22" s="218"/>
      <c r="N22" s="218"/>
      <c r="P22" s="228"/>
      <c r="Q22" s="228"/>
      <c r="R22" s="228"/>
      <c r="S22" s="228"/>
      <c r="T22" s="228"/>
    </row>
    <row r="23" spans="1:20" s="400" customFormat="1" ht="23.25" customHeight="1">
      <c r="A23" s="141"/>
      <c r="B23" s="224"/>
      <c r="C23" s="224"/>
      <c r="D23" s="218"/>
      <c r="E23" s="218"/>
      <c r="F23" s="218"/>
      <c r="G23" s="224"/>
      <c r="H23" s="224"/>
      <c r="I23" s="224"/>
      <c r="J23" s="224"/>
      <c r="K23" s="218"/>
      <c r="L23" s="218"/>
      <c r="M23" s="218"/>
      <c r="N23" s="218"/>
      <c r="P23" s="228"/>
      <c r="Q23" s="228"/>
      <c r="R23" s="228"/>
      <c r="S23" s="228"/>
      <c r="T23" s="228"/>
    </row>
    <row r="24" spans="1:20" s="400" customFormat="1" ht="23.25" customHeight="1">
      <c r="A24" s="141"/>
      <c r="B24" s="666" t="str">
        <f>'[4]TT'!C6</f>
        <v>Trần Đức Toản</v>
      </c>
      <c r="C24" s="666"/>
      <c r="D24" s="666"/>
      <c r="E24" s="666"/>
      <c r="F24" s="666"/>
      <c r="G24" s="666"/>
      <c r="H24" s="226"/>
      <c r="I24" s="226"/>
      <c r="J24" s="226"/>
      <c r="K24" s="218"/>
      <c r="L24" s="218"/>
      <c r="M24" s="666" t="str">
        <f>'[4]TT'!C3</f>
        <v>Vũ Ngọc Phương</v>
      </c>
      <c r="N24" s="666"/>
      <c r="O24" s="666"/>
      <c r="P24" s="666"/>
      <c r="Q24" s="666"/>
      <c r="R24" s="666"/>
      <c r="S24" s="666"/>
      <c r="T24" s="226"/>
    </row>
    <row r="25" spans="1:17" s="406" customFormat="1" ht="23.25" customHeight="1">
      <c r="A25" s="401"/>
      <c r="B25" s="402"/>
      <c r="C25" s="402"/>
      <c r="D25" s="402"/>
      <c r="E25" s="402"/>
      <c r="F25" s="403"/>
      <c r="G25" s="403"/>
      <c r="H25" s="403"/>
      <c r="I25" s="404"/>
      <c r="J25" s="404"/>
      <c r="K25" s="402"/>
      <c r="L25" s="402"/>
      <c r="M25" s="402"/>
      <c r="N25" s="402"/>
      <c r="O25" s="402"/>
      <c r="P25" s="402"/>
      <c r="Q25" s="405"/>
    </row>
    <row r="26" spans="1:17" s="406" customFormat="1" ht="15" customHeight="1">
      <c r="A26" s="400"/>
      <c r="B26" s="407"/>
      <c r="C26" s="407"/>
      <c r="D26" s="407"/>
      <c r="E26" s="407"/>
      <c r="F26" s="407"/>
      <c r="G26" s="407"/>
      <c r="H26" s="407"/>
      <c r="K26" s="408"/>
      <c r="L26" s="408"/>
      <c r="M26" s="407"/>
      <c r="N26" s="407"/>
      <c r="O26" s="407"/>
      <c r="P26" s="407"/>
      <c r="Q26" s="405"/>
    </row>
    <row r="27" spans="2:16" s="400" customFormat="1" ht="15" customHeight="1">
      <c r="B27" s="409"/>
      <c r="C27" s="409"/>
      <c r="D27" s="410"/>
      <c r="E27" s="411"/>
      <c r="F27" s="411"/>
      <c r="G27" s="411"/>
      <c r="H27" s="411"/>
      <c r="I27" s="412"/>
      <c r="J27" s="412"/>
      <c r="K27" s="412"/>
      <c r="L27" s="412"/>
      <c r="M27" s="412"/>
      <c r="N27" s="412"/>
      <c r="O27" s="412"/>
      <c r="P27" s="412"/>
    </row>
    <row r="28" spans="2:16" s="400" customFormat="1" ht="15" customHeight="1">
      <c r="B28" s="409"/>
      <c r="C28" s="409"/>
      <c r="D28" s="410"/>
      <c r="E28" s="411"/>
      <c r="F28" s="411"/>
      <c r="G28" s="411"/>
      <c r="H28" s="411"/>
      <c r="I28" s="412"/>
      <c r="J28" s="412"/>
      <c r="K28" s="412"/>
      <c r="L28" s="412"/>
      <c r="M28" s="412"/>
      <c r="N28" s="412"/>
      <c r="O28" s="412"/>
      <c r="P28" s="412"/>
    </row>
    <row r="29" spans="2:16" ht="16.5">
      <c r="B29" s="414"/>
      <c r="C29" s="414"/>
      <c r="D29" s="414"/>
      <c r="E29" s="414"/>
      <c r="F29" s="414"/>
      <c r="G29" s="414"/>
      <c r="H29" s="414"/>
      <c r="I29" s="414"/>
      <c r="J29" s="414"/>
      <c r="K29" s="414"/>
      <c r="L29" s="414"/>
      <c r="M29" s="414"/>
      <c r="N29" s="414"/>
      <c r="O29" s="414"/>
      <c r="P29" s="414"/>
    </row>
    <row r="32" s="416" customFormat="1" ht="12.75" hidden="1">
      <c r="A32" s="415" t="s">
        <v>329</v>
      </c>
    </row>
    <row r="33" spans="1:19" s="416" customFormat="1" ht="15" customHeight="1" hidden="1">
      <c r="A33" s="417"/>
      <c r="B33" s="738" t="s">
        <v>330</v>
      </c>
      <c r="C33" s="738"/>
      <c r="D33" s="738"/>
      <c r="E33" s="738"/>
      <c r="F33" s="738"/>
      <c r="G33" s="738"/>
      <c r="H33" s="738"/>
      <c r="I33" s="738"/>
      <c r="J33" s="738"/>
      <c r="K33" s="738"/>
      <c r="L33" s="738"/>
      <c r="M33" s="738"/>
      <c r="N33" s="418"/>
      <c r="O33" s="417"/>
      <c r="P33" s="417"/>
      <c r="Q33" s="419"/>
      <c r="R33" s="419"/>
      <c r="S33" s="419"/>
    </row>
    <row r="34" s="416" customFormat="1" ht="12.75" hidden="1">
      <c r="B34" s="416" t="s">
        <v>331</v>
      </c>
    </row>
    <row r="35" ht="15.75" hidden="1">
      <c r="B35" s="405" t="s">
        <v>332</v>
      </c>
    </row>
  </sheetData>
  <sheetProtection formatCells="0" formatColumns="0" formatRows="0" insertRows="0" deleteRows="0"/>
  <mergeCells count="33">
    <mergeCell ref="B24:G24"/>
    <mergeCell ref="M24:S24"/>
    <mergeCell ref="B33:M33"/>
    <mergeCell ref="A8:B8"/>
    <mergeCell ref="A9:B9"/>
    <mergeCell ref="B19:G19"/>
    <mergeCell ref="M19:S19"/>
    <mergeCell ref="B20:G20"/>
    <mergeCell ref="M20:S20"/>
    <mergeCell ref="Q4:R6"/>
    <mergeCell ref="S4:T6"/>
    <mergeCell ref="D5:D7"/>
    <mergeCell ref="E5:E7"/>
    <mergeCell ref="G5:H6"/>
    <mergeCell ref="I5:L5"/>
    <mergeCell ref="I6:J6"/>
    <mergeCell ref="K6:L6"/>
    <mergeCell ref="C4:C7"/>
    <mergeCell ref="D4:E4"/>
    <mergeCell ref="F4:F7"/>
    <mergeCell ref="G4:L4"/>
    <mergeCell ref="M4:N6"/>
    <mergeCell ref="O4:P6"/>
    <mergeCell ref="A1:D1"/>
    <mergeCell ref="E1:O1"/>
    <mergeCell ref="P1:T1"/>
    <mergeCell ref="P2:T2"/>
    <mergeCell ref="A3:A7"/>
    <mergeCell ref="B3:B7"/>
    <mergeCell ref="C3:E3"/>
    <mergeCell ref="F3:L3"/>
    <mergeCell ref="M3:P3"/>
    <mergeCell ref="Q3:T3"/>
  </mergeCells>
  <printOptions/>
  <pageMargins left="0.38" right="0.39" top="0.38" bottom="0.37" header="0.31496062992126" footer="0.31496062992126"/>
  <pageSetup horizontalDpi="600" verticalDpi="600" orientation="landscape" paperSize="9" scale="65" r:id="rId1"/>
</worksheet>
</file>

<file path=xl/worksheets/sheet15.xml><?xml version="1.0" encoding="utf-8"?>
<worksheet xmlns="http://schemas.openxmlformats.org/spreadsheetml/2006/main" xmlns:r="http://schemas.openxmlformats.org/officeDocument/2006/relationships">
  <sheetPr>
    <tabColor rgb="FF0070C0"/>
  </sheetPr>
  <dimension ref="A1:Y31"/>
  <sheetViews>
    <sheetView view="pageBreakPreview" zoomScale="85" zoomScaleSheetLayoutView="85" zoomScalePageLayoutView="0" workbookViewId="0" topLeftCell="A1">
      <selection activeCell="R14" sqref="R14"/>
    </sheetView>
  </sheetViews>
  <sheetFormatPr defaultColWidth="9.00390625" defaultRowHeight="15.75"/>
  <cols>
    <col min="1" max="1" width="4.125" style="400" customWidth="1"/>
    <col min="2" max="2" width="24.75390625" style="400" customWidth="1"/>
    <col min="3" max="3" width="9.625" style="400" customWidth="1"/>
    <col min="4" max="4" width="6.75390625" style="400" customWidth="1"/>
    <col min="5" max="5" width="7.875" style="400" customWidth="1"/>
    <col min="6" max="6" width="8.00390625" style="400" customWidth="1"/>
    <col min="7" max="7" width="8.125" style="400" customWidth="1"/>
    <col min="8" max="8" width="10.00390625" style="400" customWidth="1"/>
    <col min="9" max="10" width="9.00390625" style="400" customWidth="1"/>
    <col min="11" max="11" width="8.50390625" style="400" customWidth="1"/>
    <col min="12" max="12" width="9.50390625" style="400" customWidth="1"/>
    <col min="13" max="13" width="7.125" style="400" customWidth="1"/>
    <col min="14" max="14" width="9.50390625" style="400" customWidth="1"/>
    <col min="15" max="18" width="9.00390625" style="400" customWidth="1"/>
    <col min="19" max="19" width="9.375" style="400" customWidth="1"/>
    <col min="20" max="20" width="7.375" style="400" customWidth="1"/>
    <col min="21" max="21" width="7.50390625" style="400" customWidth="1"/>
    <col min="22" max="22" width="9.75390625" style="400" customWidth="1"/>
    <col min="23" max="16384" width="9.00390625" style="400" customWidth="1"/>
  </cols>
  <sheetData>
    <row r="1" spans="1:22" ht="71.25" customHeight="1">
      <c r="A1" s="583" t="s">
        <v>333</v>
      </c>
      <c r="B1" s="583"/>
      <c r="C1" s="583"/>
      <c r="D1" s="583"/>
      <c r="E1" s="583"/>
      <c r="F1" s="742" t="s">
        <v>366</v>
      </c>
      <c r="G1" s="742"/>
      <c r="H1" s="742"/>
      <c r="I1" s="742"/>
      <c r="J1" s="742"/>
      <c r="K1" s="742"/>
      <c r="L1" s="742"/>
      <c r="M1" s="742"/>
      <c r="N1" s="742"/>
      <c r="O1" s="742"/>
      <c r="P1" s="742"/>
      <c r="Q1" s="742"/>
      <c r="R1" s="584" t="str">
        <f>'[4]TT'!C2</f>
        <v>Đơn vị  báo cáo: Cục THADS tỉnh Hà Nam
Đơn vị nhận báo cáo: Tổng Cục THADS</v>
      </c>
      <c r="S1" s="584"/>
      <c r="T1" s="584"/>
      <c r="U1" s="584"/>
      <c r="V1" s="584"/>
    </row>
    <row r="2" spans="1:22" ht="18.75" customHeight="1">
      <c r="A2" s="2"/>
      <c r="B2" s="420"/>
      <c r="C2" s="248"/>
      <c r="D2" s="248"/>
      <c r="E2" s="248"/>
      <c r="F2" s="248"/>
      <c r="G2" s="248"/>
      <c r="H2" s="248"/>
      <c r="I2" s="421"/>
      <c r="J2" s="307">
        <f>COUNTBLANK(C16:V16)</f>
        <v>20</v>
      </c>
      <c r="K2" s="307">
        <f>COUNTA(C16:V16)</f>
        <v>0</v>
      </c>
      <c r="L2" s="307">
        <f>J2+K2</f>
        <v>20</v>
      </c>
      <c r="M2" s="422"/>
      <c r="R2" s="743" t="s">
        <v>334</v>
      </c>
      <c r="S2" s="743"/>
      <c r="T2" s="743"/>
      <c r="U2" s="743"/>
      <c r="V2" s="743"/>
    </row>
    <row r="3" spans="1:24" s="401" customFormat="1" ht="18.75" customHeight="1">
      <c r="A3" s="697" t="s">
        <v>293</v>
      </c>
      <c r="B3" s="697" t="s">
        <v>3</v>
      </c>
      <c r="C3" s="744" t="s">
        <v>335</v>
      </c>
      <c r="D3" s="744" t="s">
        <v>6</v>
      </c>
      <c r="E3" s="744"/>
      <c r="F3" s="744"/>
      <c r="G3" s="744"/>
      <c r="H3" s="744" t="s">
        <v>336</v>
      </c>
      <c r="I3" s="697" t="s">
        <v>6</v>
      </c>
      <c r="J3" s="697"/>
      <c r="K3" s="697"/>
      <c r="L3" s="697"/>
      <c r="M3" s="697" t="s">
        <v>337</v>
      </c>
      <c r="N3" s="697"/>
      <c r="O3" s="697"/>
      <c r="P3" s="697"/>
      <c r="Q3" s="697"/>
      <c r="R3" s="697"/>
      <c r="S3" s="697"/>
      <c r="T3" s="697"/>
      <c r="U3" s="697"/>
      <c r="V3" s="697"/>
      <c r="X3" s="424"/>
    </row>
    <row r="4" spans="1:22" s="401" customFormat="1" ht="20.25" customHeight="1">
      <c r="A4" s="697"/>
      <c r="B4" s="697"/>
      <c r="C4" s="744"/>
      <c r="D4" s="744" t="s">
        <v>338</v>
      </c>
      <c r="E4" s="744" t="s">
        <v>6</v>
      </c>
      <c r="F4" s="744"/>
      <c r="G4" s="744" t="s">
        <v>339</v>
      </c>
      <c r="H4" s="744"/>
      <c r="I4" s="697" t="s">
        <v>340</v>
      </c>
      <c r="J4" s="697" t="s">
        <v>341</v>
      </c>
      <c r="K4" s="697" t="s">
        <v>342</v>
      </c>
      <c r="L4" s="697" t="s">
        <v>343</v>
      </c>
      <c r="M4" s="697" t="s">
        <v>87</v>
      </c>
      <c r="N4" s="697" t="s">
        <v>6</v>
      </c>
      <c r="O4" s="697"/>
      <c r="P4" s="697"/>
      <c r="Q4" s="697"/>
      <c r="R4" s="697"/>
      <c r="S4" s="697"/>
      <c r="T4" s="697"/>
      <c r="U4" s="697"/>
      <c r="V4" s="697" t="s">
        <v>344</v>
      </c>
    </row>
    <row r="5" spans="1:25" s="401" customFormat="1" ht="23.25" customHeight="1">
      <c r="A5" s="697"/>
      <c r="B5" s="697"/>
      <c r="C5" s="744"/>
      <c r="D5" s="744"/>
      <c r="E5" s="744" t="s">
        <v>327</v>
      </c>
      <c r="F5" s="744" t="s">
        <v>13</v>
      </c>
      <c r="G5" s="744"/>
      <c r="H5" s="744"/>
      <c r="I5" s="697"/>
      <c r="J5" s="697"/>
      <c r="K5" s="697"/>
      <c r="L5" s="697"/>
      <c r="M5" s="697"/>
      <c r="N5" s="697" t="s">
        <v>345</v>
      </c>
      <c r="O5" s="697" t="s">
        <v>6</v>
      </c>
      <c r="P5" s="697"/>
      <c r="Q5" s="697"/>
      <c r="R5" s="697"/>
      <c r="S5" s="697" t="s">
        <v>346</v>
      </c>
      <c r="T5" s="697" t="s">
        <v>6</v>
      </c>
      <c r="U5" s="697"/>
      <c r="V5" s="697"/>
      <c r="Y5" s="425"/>
    </row>
    <row r="6" spans="1:22" s="401" customFormat="1" ht="33" customHeight="1">
      <c r="A6" s="697"/>
      <c r="B6" s="697"/>
      <c r="C6" s="744"/>
      <c r="D6" s="744"/>
      <c r="E6" s="744"/>
      <c r="F6" s="744"/>
      <c r="G6" s="744"/>
      <c r="H6" s="744"/>
      <c r="I6" s="697"/>
      <c r="J6" s="697"/>
      <c r="K6" s="697"/>
      <c r="L6" s="697"/>
      <c r="M6" s="697"/>
      <c r="N6" s="697"/>
      <c r="O6" s="697" t="s">
        <v>347</v>
      </c>
      <c r="P6" s="697"/>
      <c r="Q6" s="697" t="s">
        <v>13</v>
      </c>
      <c r="R6" s="697"/>
      <c r="S6" s="697"/>
      <c r="T6" s="697"/>
      <c r="U6" s="697"/>
      <c r="V6" s="697"/>
    </row>
    <row r="7" spans="1:22" ht="68.25" customHeight="1">
      <c r="A7" s="697"/>
      <c r="B7" s="697"/>
      <c r="C7" s="744"/>
      <c r="D7" s="744"/>
      <c r="E7" s="744"/>
      <c r="F7" s="744"/>
      <c r="G7" s="744"/>
      <c r="H7" s="744"/>
      <c r="I7" s="697"/>
      <c r="J7" s="697"/>
      <c r="K7" s="697"/>
      <c r="L7" s="697"/>
      <c r="M7" s="697"/>
      <c r="N7" s="697"/>
      <c r="O7" s="253" t="s">
        <v>348</v>
      </c>
      <c r="P7" s="253" t="s">
        <v>349</v>
      </c>
      <c r="Q7" s="253" t="s">
        <v>348</v>
      </c>
      <c r="R7" s="253" t="s">
        <v>349</v>
      </c>
      <c r="S7" s="697"/>
      <c r="T7" s="423" t="s">
        <v>327</v>
      </c>
      <c r="U7" s="423" t="s">
        <v>13</v>
      </c>
      <c r="V7" s="697"/>
    </row>
    <row r="8" spans="1:22" ht="19.5" customHeight="1">
      <c r="A8" s="745" t="s">
        <v>24</v>
      </c>
      <c r="B8" s="745"/>
      <c r="C8" s="426">
        <v>1</v>
      </c>
      <c r="D8" s="426">
        <v>2</v>
      </c>
      <c r="E8" s="426">
        <v>3</v>
      </c>
      <c r="F8" s="426">
        <v>4</v>
      </c>
      <c r="G8" s="426">
        <v>5</v>
      </c>
      <c r="H8" s="426">
        <v>6</v>
      </c>
      <c r="I8" s="426">
        <v>7</v>
      </c>
      <c r="J8" s="426">
        <v>8</v>
      </c>
      <c r="K8" s="426">
        <v>9</v>
      </c>
      <c r="L8" s="426">
        <v>10</v>
      </c>
      <c r="M8" s="426">
        <v>11</v>
      </c>
      <c r="N8" s="426">
        <v>12</v>
      </c>
      <c r="O8" s="426">
        <v>13</v>
      </c>
      <c r="P8" s="426">
        <v>14</v>
      </c>
      <c r="Q8" s="426">
        <v>15</v>
      </c>
      <c r="R8" s="426">
        <v>16</v>
      </c>
      <c r="S8" s="426">
        <v>17</v>
      </c>
      <c r="T8" s="426">
        <v>18</v>
      </c>
      <c r="U8" s="426">
        <v>19</v>
      </c>
      <c r="V8" s="426">
        <v>20</v>
      </c>
    </row>
    <row r="9" spans="1:22" s="429" customFormat="1" ht="24" customHeight="1">
      <c r="A9" s="746" t="s">
        <v>87</v>
      </c>
      <c r="B9" s="747"/>
      <c r="C9" s="427"/>
      <c r="D9" s="427"/>
      <c r="E9" s="427"/>
      <c r="F9" s="427"/>
      <c r="G9" s="427"/>
      <c r="H9" s="427"/>
      <c r="I9" s="427"/>
      <c r="J9" s="427"/>
      <c r="K9" s="427"/>
      <c r="L9" s="427"/>
      <c r="M9" s="427"/>
      <c r="N9" s="427"/>
      <c r="O9" s="428"/>
      <c r="P9" s="428"/>
      <c r="Q9" s="428"/>
      <c r="R9" s="428"/>
      <c r="S9" s="427"/>
      <c r="T9" s="427"/>
      <c r="U9" s="427"/>
      <c r="V9" s="427"/>
    </row>
    <row r="10" spans="1:22" s="429" customFormat="1" ht="24" customHeight="1">
      <c r="A10" s="207" t="s">
        <v>46</v>
      </c>
      <c r="B10" s="208" t="s">
        <v>195</v>
      </c>
      <c r="C10" s="427">
        <v>1</v>
      </c>
      <c r="D10" s="427">
        <v>1</v>
      </c>
      <c r="E10" s="427">
        <v>1</v>
      </c>
      <c r="F10" s="427"/>
      <c r="G10" s="427"/>
      <c r="H10" s="427">
        <v>1</v>
      </c>
      <c r="I10" s="427"/>
      <c r="J10" s="427"/>
      <c r="K10" s="427"/>
      <c r="L10" s="427"/>
      <c r="M10" s="427">
        <v>1</v>
      </c>
      <c r="N10" s="427">
        <v>1</v>
      </c>
      <c r="O10" s="428">
        <v>1</v>
      </c>
      <c r="P10" s="428"/>
      <c r="Q10" s="428"/>
      <c r="R10" s="428"/>
      <c r="S10" s="427"/>
      <c r="T10" s="427"/>
      <c r="U10" s="427"/>
      <c r="V10" s="427"/>
    </row>
    <row r="11" spans="1:22" s="429" customFormat="1" ht="24" customHeight="1">
      <c r="A11" s="207" t="s">
        <v>50</v>
      </c>
      <c r="B11" s="208" t="s">
        <v>196</v>
      </c>
      <c r="C11" s="427"/>
      <c r="D11" s="427"/>
      <c r="E11" s="427"/>
      <c r="F11" s="427"/>
      <c r="G11" s="427"/>
      <c r="H11" s="427"/>
      <c r="I11" s="427"/>
      <c r="J11" s="427"/>
      <c r="K11" s="427"/>
      <c r="L11" s="427"/>
      <c r="M11" s="427"/>
      <c r="N11" s="427"/>
      <c r="O11" s="428"/>
      <c r="P11" s="428"/>
      <c r="Q11" s="428"/>
      <c r="R11" s="428"/>
      <c r="S11" s="427"/>
      <c r="T11" s="427"/>
      <c r="U11" s="427"/>
      <c r="V11" s="427"/>
    </row>
    <row r="12" spans="1:22" s="429" customFormat="1" ht="24" customHeight="1">
      <c r="A12" s="210" t="s">
        <v>25</v>
      </c>
      <c r="B12" s="211" t="s">
        <v>197</v>
      </c>
      <c r="C12" s="427"/>
      <c r="D12" s="427"/>
      <c r="E12" s="427"/>
      <c r="F12" s="427"/>
      <c r="G12" s="427"/>
      <c r="H12" s="427"/>
      <c r="I12" s="427"/>
      <c r="J12" s="427"/>
      <c r="K12" s="427"/>
      <c r="L12" s="427"/>
      <c r="M12" s="427"/>
      <c r="N12" s="427"/>
      <c r="O12" s="428"/>
      <c r="P12" s="428"/>
      <c r="Q12" s="428"/>
      <c r="R12" s="428"/>
      <c r="S12" s="427"/>
      <c r="T12" s="427"/>
      <c r="U12" s="427"/>
      <c r="V12" s="427"/>
    </row>
    <row r="13" spans="1:22" s="429" customFormat="1" ht="24" customHeight="1">
      <c r="A13" s="210" t="s">
        <v>26</v>
      </c>
      <c r="B13" s="211" t="s">
        <v>198</v>
      </c>
      <c r="C13" s="427"/>
      <c r="D13" s="427"/>
      <c r="E13" s="427"/>
      <c r="F13" s="427"/>
      <c r="G13" s="427"/>
      <c r="H13" s="427"/>
      <c r="I13" s="427"/>
      <c r="J13" s="427"/>
      <c r="K13" s="427"/>
      <c r="L13" s="427"/>
      <c r="M13" s="427"/>
      <c r="N13" s="427"/>
      <c r="O13" s="428"/>
      <c r="P13" s="428"/>
      <c r="Q13" s="428"/>
      <c r="R13" s="428"/>
      <c r="S13" s="427"/>
      <c r="T13" s="427"/>
      <c r="U13" s="427"/>
      <c r="V13" s="427"/>
    </row>
    <row r="14" spans="1:22" s="429" customFormat="1" ht="24" customHeight="1">
      <c r="A14" s="210" t="s">
        <v>27</v>
      </c>
      <c r="B14" s="211" t="s">
        <v>199</v>
      </c>
      <c r="C14" s="427"/>
      <c r="D14" s="427"/>
      <c r="E14" s="427"/>
      <c r="F14" s="427"/>
      <c r="G14" s="427"/>
      <c r="H14" s="427"/>
      <c r="I14" s="427"/>
      <c r="J14" s="427"/>
      <c r="K14" s="427"/>
      <c r="L14" s="427"/>
      <c r="M14" s="427"/>
      <c r="N14" s="427"/>
      <c r="O14" s="428"/>
      <c r="P14" s="428"/>
      <c r="Q14" s="428"/>
      <c r="R14" s="428"/>
      <c r="S14" s="427"/>
      <c r="T14" s="427"/>
      <c r="U14" s="427"/>
      <c r="V14" s="427"/>
    </row>
    <row r="15" spans="1:22" s="429" customFormat="1" ht="24" customHeight="1">
      <c r="A15" s="210" t="s">
        <v>28</v>
      </c>
      <c r="B15" s="211" t="s">
        <v>200</v>
      </c>
      <c r="C15" s="430"/>
      <c r="D15" s="430"/>
      <c r="E15" s="430"/>
      <c r="F15" s="427"/>
      <c r="G15" s="427"/>
      <c r="H15" s="427"/>
      <c r="I15" s="427"/>
      <c r="J15" s="427"/>
      <c r="K15" s="427"/>
      <c r="L15" s="427"/>
      <c r="M15" s="427"/>
      <c r="N15" s="427"/>
      <c r="O15" s="428"/>
      <c r="P15" s="428"/>
      <c r="Q15" s="428"/>
      <c r="R15" s="428"/>
      <c r="S15" s="427"/>
      <c r="T15" s="427"/>
      <c r="U15" s="427"/>
      <c r="V15" s="427"/>
    </row>
    <row r="16" spans="1:22" s="429" customFormat="1" ht="24" customHeight="1">
      <c r="A16" s="210" t="s">
        <v>29</v>
      </c>
      <c r="B16" s="211" t="s">
        <v>201</v>
      </c>
      <c r="C16" s="430"/>
      <c r="D16" s="430"/>
      <c r="E16" s="430"/>
      <c r="F16" s="427"/>
      <c r="G16" s="427"/>
      <c r="H16" s="427"/>
      <c r="I16" s="427"/>
      <c r="J16" s="427"/>
      <c r="K16" s="427"/>
      <c r="L16" s="427"/>
      <c r="M16" s="430"/>
      <c r="N16" s="430"/>
      <c r="O16" s="431"/>
      <c r="P16" s="431"/>
      <c r="Q16" s="431"/>
      <c r="R16" s="428"/>
      <c r="S16" s="430"/>
      <c r="T16" s="430"/>
      <c r="U16" s="427"/>
      <c r="V16" s="427"/>
    </row>
    <row r="17" spans="1:22" s="429" customFormat="1" ht="24" customHeight="1">
      <c r="A17" s="210" t="s">
        <v>30</v>
      </c>
      <c r="B17" s="212" t="s">
        <v>202</v>
      </c>
      <c r="C17" s="430"/>
      <c r="D17" s="430"/>
      <c r="E17" s="430"/>
      <c r="F17" s="427"/>
      <c r="G17" s="427"/>
      <c r="H17" s="427"/>
      <c r="I17" s="427"/>
      <c r="J17" s="427"/>
      <c r="K17" s="427"/>
      <c r="L17" s="427"/>
      <c r="M17" s="430"/>
      <c r="N17" s="430"/>
      <c r="O17" s="431"/>
      <c r="P17" s="431"/>
      <c r="Q17" s="431"/>
      <c r="R17" s="428"/>
      <c r="S17" s="430"/>
      <c r="T17" s="430"/>
      <c r="U17" s="427"/>
      <c r="V17" s="427"/>
    </row>
    <row r="18" spans="1:22" ht="21" customHeight="1">
      <c r="A18" s="213"/>
      <c r="B18" s="670"/>
      <c r="C18" s="670"/>
      <c r="D18" s="670"/>
      <c r="E18" s="670"/>
      <c r="F18" s="670"/>
      <c r="G18" s="670"/>
      <c r="H18" s="214"/>
      <c r="I18" s="214"/>
      <c r="J18" s="214"/>
      <c r="K18" s="215"/>
      <c r="L18" s="217"/>
      <c r="M18" s="702" t="str">
        <f>TT!C4</f>
        <v>Hà Nam, ngày 01 tháng 4 năm 2022</v>
      </c>
      <c r="N18" s="702"/>
      <c r="O18" s="702"/>
      <c r="P18" s="702"/>
      <c r="Q18" s="702"/>
      <c r="R18" s="702"/>
      <c r="S18" s="702"/>
      <c r="T18" s="399"/>
      <c r="U18" s="432"/>
      <c r="V18" s="432"/>
    </row>
    <row r="19" spans="1:25" ht="21" customHeight="1">
      <c r="A19" s="219"/>
      <c r="B19" s="665" t="s">
        <v>82</v>
      </c>
      <c r="C19" s="665"/>
      <c r="D19" s="665"/>
      <c r="E19" s="665"/>
      <c r="F19" s="665"/>
      <c r="G19" s="665"/>
      <c r="H19" s="220"/>
      <c r="I19" s="220"/>
      <c r="J19" s="220"/>
      <c r="K19" s="221"/>
      <c r="L19" s="221"/>
      <c r="M19" s="666" t="str">
        <f>'[4]TT'!C5</f>
        <v>PHÓ CỤC TRƯỞNG</v>
      </c>
      <c r="N19" s="666"/>
      <c r="O19" s="666"/>
      <c r="P19" s="666"/>
      <c r="Q19" s="666"/>
      <c r="R19" s="666"/>
      <c r="S19" s="666"/>
      <c r="T19" s="226"/>
      <c r="U19" s="433"/>
      <c r="V19" s="433"/>
      <c r="Y19" s="434"/>
    </row>
    <row r="20" spans="1:22" ht="18" customHeight="1">
      <c r="A20" s="141"/>
      <c r="B20" s="224"/>
      <c r="C20" s="224"/>
      <c r="D20" s="218"/>
      <c r="E20" s="218"/>
      <c r="F20" s="218"/>
      <c r="G20" s="224"/>
      <c r="H20" s="224"/>
      <c r="I20" s="224"/>
      <c r="J20" s="224"/>
      <c r="K20" s="218"/>
      <c r="L20" s="218"/>
      <c r="M20" s="218"/>
      <c r="N20" s="218"/>
      <c r="P20" s="226"/>
      <c r="Q20" s="226"/>
      <c r="R20" s="226"/>
      <c r="S20" s="218"/>
      <c r="T20" s="218"/>
      <c r="U20" s="435"/>
      <c r="V20" s="435"/>
    </row>
    <row r="21" spans="1:22" ht="21" customHeight="1">
      <c r="A21" s="141"/>
      <c r="B21" s="224"/>
      <c r="C21" s="224"/>
      <c r="D21" s="218"/>
      <c r="E21" s="218"/>
      <c r="F21" s="218"/>
      <c r="G21" s="224"/>
      <c r="H21" s="224"/>
      <c r="I21" s="224"/>
      <c r="J21" s="224"/>
      <c r="K21" s="218"/>
      <c r="L21" s="218"/>
      <c r="M21" s="218"/>
      <c r="N21" s="218"/>
      <c r="P21" s="228"/>
      <c r="Q21" s="228"/>
      <c r="R21" s="228"/>
      <c r="S21" s="228"/>
      <c r="T21" s="228"/>
      <c r="U21" s="436"/>
      <c r="V21" s="436"/>
    </row>
    <row r="22" spans="1:22" ht="30.75" customHeight="1">
      <c r="A22" s="141"/>
      <c r="B22" s="224"/>
      <c r="C22" s="224"/>
      <c r="D22" s="218"/>
      <c r="E22" s="218"/>
      <c r="F22" s="218"/>
      <c r="G22" s="224"/>
      <c r="H22" s="224"/>
      <c r="I22" s="224"/>
      <c r="J22" s="224"/>
      <c r="K22" s="218"/>
      <c r="L22" s="218"/>
      <c r="M22" s="218"/>
      <c r="N22" s="218"/>
      <c r="P22" s="228"/>
      <c r="Q22" s="228"/>
      <c r="R22" s="228"/>
      <c r="S22" s="228"/>
      <c r="T22" s="228"/>
      <c r="U22" s="437"/>
      <c r="V22" s="437"/>
    </row>
    <row r="23" spans="1:22" ht="30.75" customHeight="1">
      <c r="A23" s="141"/>
      <c r="B23" s="666" t="str">
        <f>'[4]TT'!C6</f>
        <v>Trần Đức Toản</v>
      </c>
      <c r="C23" s="666"/>
      <c r="D23" s="666"/>
      <c r="E23" s="666"/>
      <c r="F23" s="666"/>
      <c r="G23" s="666"/>
      <c r="H23" s="226"/>
      <c r="I23" s="226"/>
      <c r="J23" s="226"/>
      <c r="K23" s="218"/>
      <c r="L23" s="218"/>
      <c r="M23" s="666" t="str">
        <f>'[4]TT'!C3</f>
        <v>Vũ Ngọc Phương</v>
      </c>
      <c r="N23" s="666"/>
      <c r="O23" s="666"/>
      <c r="P23" s="666"/>
      <c r="Q23" s="666"/>
      <c r="R23" s="666"/>
      <c r="S23" s="666"/>
      <c r="T23" s="226"/>
      <c r="U23" s="438"/>
      <c r="V23" s="438"/>
    </row>
    <row r="24" spans="1:11" ht="15.75">
      <c r="A24" s="439"/>
      <c r="B24" s="439"/>
      <c r="C24" s="439"/>
      <c r="D24" s="439"/>
      <c r="E24" s="439"/>
      <c r="F24" s="439"/>
      <c r="G24" s="439"/>
      <c r="H24" s="439"/>
      <c r="I24" s="439"/>
      <c r="J24" s="439"/>
      <c r="K24" s="439"/>
    </row>
    <row r="25" spans="1:11" ht="15.75">
      <c r="A25" s="439"/>
      <c r="B25" s="439"/>
      <c r="C25" s="439"/>
      <c r="D25" s="439"/>
      <c r="E25" s="439"/>
      <c r="F25" s="439"/>
      <c r="G25" s="439"/>
      <c r="H25" s="439"/>
      <c r="I25" s="439"/>
      <c r="J25" s="439"/>
      <c r="K25" s="439"/>
    </row>
    <row r="26" spans="1:11" ht="15.75">
      <c r="A26" s="439"/>
      <c r="B26" s="439"/>
      <c r="C26" s="439"/>
      <c r="D26" s="439"/>
      <c r="E26" s="439"/>
      <c r="F26" s="439"/>
      <c r="G26" s="439"/>
      <c r="H26" s="439"/>
      <c r="I26" s="439"/>
      <c r="J26" s="439"/>
      <c r="K26" s="439"/>
    </row>
    <row r="27" spans="1:11" ht="15.75" hidden="1">
      <c r="A27" s="439"/>
      <c r="B27" s="439"/>
      <c r="C27" s="439"/>
      <c r="D27" s="439"/>
      <c r="E27" s="439"/>
      <c r="F27" s="439"/>
      <c r="G27" s="439"/>
      <c r="H27" s="439"/>
      <c r="I27" s="439"/>
      <c r="J27" s="439"/>
      <c r="K27" s="439"/>
    </row>
    <row r="28" spans="1:13" s="442" customFormat="1" ht="15.75" hidden="1">
      <c r="A28" s="440" t="s">
        <v>329</v>
      </c>
      <c r="B28" s="141"/>
      <c r="C28" s="141"/>
      <c r="D28" s="141"/>
      <c r="E28" s="141"/>
      <c r="F28" s="141"/>
      <c r="G28" s="141"/>
      <c r="H28" s="141"/>
      <c r="I28" s="141"/>
      <c r="J28" s="141"/>
      <c r="K28" s="141"/>
      <c r="L28" s="441"/>
      <c r="M28" s="441"/>
    </row>
    <row r="29" spans="1:19" s="442" customFormat="1" ht="15" customHeight="1" hidden="1">
      <c r="A29" s="417"/>
      <c r="B29" s="738" t="s">
        <v>350</v>
      </c>
      <c r="C29" s="738"/>
      <c r="D29" s="738"/>
      <c r="E29" s="738"/>
      <c r="F29" s="738"/>
      <c r="G29" s="738"/>
      <c r="H29" s="738"/>
      <c r="I29" s="738"/>
      <c r="J29" s="738"/>
      <c r="K29" s="738"/>
      <c r="L29" s="417"/>
      <c r="M29" s="417"/>
      <c r="N29" s="419"/>
      <c r="O29" s="419"/>
      <c r="P29" s="419"/>
      <c r="Q29" s="419"/>
      <c r="R29" s="419"/>
      <c r="S29" s="419"/>
    </row>
    <row r="30" spans="2:13" s="442" customFormat="1" ht="15.75" hidden="1">
      <c r="B30" s="416" t="s">
        <v>351</v>
      </c>
      <c r="L30" s="441"/>
      <c r="M30" s="441"/>
    </row>
    <row r="31" ht="15.75" hidden="1">
      <c r="B31" s="405" t="s">
        <v>352</v>
      </c>
    </row>
  </sheetData>
  <sheetProtection formatCells="0" formatColumns="0" formatRows="0" insertRows="0" deleteRows="0"/>
  <mergeCells count="38">
    <mergeCell ref="B23:G23"/>
    <mergeCell ref="M23:S23"/>
    <mergeCell ref="B29:K29"/>
    <mergeCell ref="A8:B8"/>
    <mergeCell ref="A9:B9"/>
    <mergeCell ref="B18:G18"/>
    <mergeCell ref="M18:S18"/>
    <mergeCell ref="B19:G19"/>
    <mergeCell ref="M19:S19"/>
    <mergeCell ref="V4:V7"/>
    <mergeCell ref="E5:E7"/>
    <mergeCell ref="F5:F7"/>
    <mergeCell ref="N5:N7"/>
    <mergeCell ref="O5:R5"/>
    <mergeCell ref="S5:S7"/>
    <mergeCell ref="T5:U6"/>
    <mergeCell ref="O6:P6"/>
    <mergeCell ref="Q6:R6"/>
    <mergeCell ref="M3:V3"/>
    <mergeCell ref="D4:D7"/>
    <mergeCell ref="E4:F4"/>
    <mergeCell ref="G4:G7"/>
    <mergeCell ref="I4:I7"/>
    <mergeCell ref="J4:J7"/>
    <mergeCell ref="K4:K7"/>
    <mergeCell ref="L4:L7"/>
    <mergeCell ref="M4:M7"/>
    <mergeCell ref="N4:U4"/>
    <mergeCell ref="A1:E1"/>
    <mergeCell ref="F1:Q1"/>
    <mergeCell ref="R1:V1"/>
    <mergeCell ref="R2:V2"/>
    <mergeCell ref="A3:A7"/>
    <mergeCell ref="B3:B7"/>
    <mergeCell ref="C3:C7"/>
    <mergeCell ref="D3:G3"/>
    <mergeCell ref="H3:H7"/>
    <mergeCell ref="I3:L3"/>
  </mergeCells>
  <printOptions/>
  <pageMargins left="0.32" right="0.31" top="0.36" bottom="0.37" header="0.31496062992126" footer="0.31496062992126"/>
  <pageSetup horizontalDpi="600" verticalDpi="600" orientation="landscape" paperSize="9" scale="68" r:id="rId1"/>
</worksheet>
</file>

<file path=xl/worksheets/sheet16.xml><?xml version="1.0" encoding="utf-8"?>
<worksheet xmlns="http://schemas.openxmlformats.org/spreadsheetml/2006/main" xmlns:r="http://schemas.openxmlformats.org/officeDocument/2006/relationships">
  <sheetPr>
    <tabColor rgb="FFFF0000"/>
  </sheetPr>
  <dimension ref="A1:J34"/>
  <sheetViews>
    <sheetView view="pageBreakPreview" zoomScaleSheetLayoutView="100" zoomScalePageLayoutView="0" workbookViewId="0" topLeftCell="A7">
      <selection activeCell="H11" sqref="H11"/>
    </sheetView>
  </sheetViews>
  <sheetFormatPr defaultColWidth="9.00390625" defaultRowHeight="15.75"/>
  <cols>
    <col min="1" max="1" width="4.75390625" style="0" customWidth="1"/>
    <col min="2" max="2" width="26.50390625" style="0" customWidth="1"/>
    <col min="3" max="4" width="7.625" style="0" customWidth="1"/>
    <col min="5" max="5" width="6.50390625" style="0" customWidth="1"/>
    <col min="6" max="7" width="12.875" style="0" customWidth="1"/>
    <col min="8" max="8" width="11.00390625" style="0" customWidth="1"/>
    <col min="9" max="9" width="15.375" style="0" bestFit="1" customWidth="1"/>
    <col min="10" max="10" width="14.75390625" style="0" bestFit="1" customWidth="1"/>
  </cols>
  <sheetData>
    <row r="1" spans="1:8" s="232" customFormat="1" ht="21.75" customHeight="1">
      <c r="A1" s="748" t="s">
        <v>203</v>
      </c>
      <c r="B1" s="748"/>
      <c r="C1" s="748"/>
      <c r="D1" s="748"/>
      <c r="E1" s="748"/>
      <c r="F1" s="748"/>
      <c r="G1" s="748"/>
      <c r="H1" s="748"/>
    </row>
    <row r="2" spans="1:8" s="232" customFormat="1" ht="21.75" customHeight="1">
      <c r="A2" s="749" t="str">
        <f>TT!C4</f>
        <v>Hà Nam, ngày 01 tháng 4 năm 2022</v>
      </c>
      <c r="B2" s="750"/>
      <c r="C2" s="750"/>
      <c r="D2" s="750"/>
      <c r="E2" s="750"/>
      <c r="F2" s="750"/>
      <c r="G2" s="750"/>
      <c r="H2" s="750"/>
    </row>
    <row r="3" spans="6:8" ht="21" customHeight="1">
      <c r="F3" s="751" t="s">
        <v>204</v>
      </c>
      <c r="G3" s="751"/>
      <c r="H3" s="751"/>
    </row>
    <row r="4" spans="1:8" ht="15.75">
      <c r="A4" s="752" t="s">
        <v>205</v>
      </c>
      <c r="B4" s="752" t="s">
        <v>206</v>
      </c>
      <c r="C4" s="754" t="s">
        <v>207</v>
      </c>
      <c r="D4" s="754"/>
      <c r="E4" s="755"/>
      <c r="F4" s="756" t="s">
        <v>208</v>
      </c>
      <c r="G4" s="756"/>
      <c r="H4" s="756"/>
    </row>
    <row r="5" spans="1:8" ht="95.25" customHeight="1">
      <c r="A5" s="753"/>
      <c r="B5" s="753"/>
      <c r="C5" s="233" t="s">
        <v>209</v>
      </c>
      <c r="D5" s="234" t="s">
        <v>210</v>
      </c>
      <c r="E5" s="249" t="s">
        <v>211</v>
      </c>
      <c r="F5" s="233" t="s">
        <v>209</v>
      </c>
      <c r="G5" s="234" t="s">
        <v>210</v>
      </c>
      <c r="H5" s="235" t="s">
        <v>211</v>
      </c>
    </row>
    <row r="6" spans="1:10" ht="15.75">
      <c r="A6" s="236" t="s">
        <v>46</v>
      </c>
      <c r="B6" s="237" t="s">
        <v>93</v>
      </c>
      <c r="C6" s="238">
        <f aca="true" t="shared" si="0" ref="C6:H6">SUM(C7:C19)</f>
        <v>816</v>
      </c>
      <c r="D6" s="238">
        <f t="shared" si="0"/>
        <v>523</v>
      </c>
      <c r="E6" s="247">
        <f t="shared" si="0"/>
        <v>200</v>
      </c>
      <c r="F6" s="238">
        <f t="shared" si="0"/>
        <v>37731626</v>
      </c>
      <c r="G6" s="238">
        <f t="shared" si="0"/>
        <v>26940546</v>
      </c>
      <c r="H6" s="238">
        <f t="shared" si="0"/>
        <v>7437131</v>
      </c>
      <c r="I6" s="499"/>
      <c r="J6" s="452"/>
    </row>
    <row r="7" spans="1:10" ht="15.75">
      <c r="A7" s="239" t="s">
        <v>25</v>
      </c>
      <c r="B7" s="240" t="s">
        <v>94</v>
      </c>
      <c r="C7" s="241">
        <f>E7+'01'!E11</f>
        <v>121</v>
      </c>
      <c r="D7" s="242">
        <f>E7+'01'!Q11</f>
        <v>43</v>
      </c>
      <c r="E7" s="250">
        <v>14</v>
      </c>
      <c r="F7" s="241">
        <f>H7+'02'!D11</f>
        <v>2153145</v>
      </c>
      <c r="G7" s="241">
        <f>H7+'02'!Q11</f>
        <v>1006769</v>
      </c>
      <c r="H7" s="246">
        <v>476654</v>
      </c>
      <c r="I7" s="501"/>
      <c r="J7" s="502"/>
    </row>
    <row r="8" spans="1:10" ht="15.75">
      <c r="A8" s="239" t="s">
        <v>26</v>
      </c>
      <c r="B8" s="243" t="s">
        <v>95</v>
      </c>
      <c r="C8" s="241">
        <f>E8+'01'!E12</f>
        <v>45</v>
      </c>
      <c r="D8" s="242">
        <f>E8+'01'!Q12</f>
        <v>14</v>
      </c>
      <c r="E8" s="250">
        <v>6</v>
      </c>
      <c r="F8" s="241">
        <f>H8+'02'!D12</f>
        <v>2941872</v>
      </c>
      <c r="G8" s="241">
        <f>H8+'02'!Q12</f>
        <v>733577</v>
      </c>
      <c r="H8" s="246">
        <v>369524</v>
      </c>
      <c r="I8" s="452"/>
      <c r="J8" s="452"/>
    </row>
    <row r="9" spans="1:9" ht="15.75">
      <c r="A9" s="239" t="s">
        <v>27</v>
      </c>
      <c r="B9" s="243" t="s">
        <v>96</v>
      </c>
      <c r="C9" s="241">
        <f>E9+'01'!E13</f>
        <v>0</v>
      </c>
      <c r="D9" s="242">
        <f>E9+'01'!Q13</f>
        <v>0</v>
      </c>
      <c r="E9" s="250">
        <v>0</v>
      </c>
      <c r="F9" s="241">
        <f>H9+'02'!D13</f>
        <v>0</v>
      </c>
      <c r="G9" s="241">
        <f>H9+'02'!Q13</f>
        <v>0</v>
      </c>
      <c r="H9" s="246"/>
      <c r="I9" s="500"/>
    </row>
    <row r="10" spans="1:10" ht="15.75">
      <c r="A10" s="239" t="s">
        <v>28</v>
      </c>
      <c r="B10" s="240" t="s">
        <v>97</v>
      </c>
      <c r="C10" s="241">
        <f>E10+'01'!E14</f>
        <v>0</v>
      </c>
      <c r="D10" s="242">
        <f>E10+'01'!Q14</f>
        <v>0</v>
      </c>
      <c r="E10" s="250">
        <v>0</v>
      </c>
      <c r="F10" s="241">
        <f>H10+'02'!D14</f>
        <v>0</v>
      </c>
      <c r="G10" s="241">
        <f>H10+'02'!Q14</f>
        <v>0</v>
      </c>
      <c r="H10" s="246"/>
      <c r="I10" s="452"/>
      <c r="J10" s="452"/>
    </row>
    <row r="11" spans="1:10" ht="25.5">
      <c r="A11" s="239" t="s">
        <v>29</v>
      </c>
      <c r="B11" s="244" t="s">
        <v>98</v>
      </c>
      <c r="C11" s="495">
        <f>E11+'01'!E15</f>
        <v>1</v>
      </c>
      <c r="D11" s="242">
        <f>E11+'01'!Q15</f>
        <v>1</v>
      </c>
      <c r="E11" s="496">
        <v>0</v>
      </c>
      <c r="F11" s="495">
        <f>H11+'02'!D15</f>
        <v>74511</v>
      </c>
      <c r="G11" s="241">
        <f>H11+'02'!Q15</f>
        <v>74511</v>
      </c>
      <c r="H11" s="497"/>
      <c r="I11" s="452"/>
      <c r="J11" s="452"/>
    </row>
    <row r="12" spans="1:10" ht="15.75">
      <c r="A12" s="239" t="s">
        <v>30</v>
      </c>
      <c r="B12" s="240" t="s">
        <v>99</v>
      </c>
      <c r="C12" s="241">
        <f>E12+'01'!E16</f>
        <v>591</v>
      </c>
      <c r="D12" s="242">
        <f>E12+'01'!Q16</f>
        <v>433</v>
      </c>
      <c r="E12" s="250">
        <f>37+132</f>
        <v>169</v>
      </c>
      <c r="F12" s="495">
        <f>H12+'02'!D16</f>
        <v>27517428</v>
      </c>
      <c r="G12" s="241">
        <f>H12+'02'!Q16</f>
        <v>20427520</v>
      </c>
      <c r="H12" s="246">
        <f>6472476-F11-389-500-223468+594984-66098-273529</f>
        <v>6428965</v>
      </c>
      <c r="I12" s="499"/>
      <c r="J12" s="452"/>
    </row>
    <row r="13" spans="1:10" ht="15.75">
      <c r="A13" s="239" t="s">
        <v>31</v>
      </c>
      <c r="B13" s="240" t="s">
        <v>100</v>
      </c>
      <c r="C13" s="241">
        <f>E13+'01'!E17</f>
        <v>1</v>
      </c>
      <c r="D13" s="242">
        <f>E13+'01'!Q17</f>
        <v>1</v>
      </c>
      <c r="E13" s="250">
        <v>0</v>
      </c>
      <c r="F13" s="495">
        <f>H13+'02'!D17</f>
        <v>2715</v>
      </c>
      <c r="G13" s="241">
        <f>H13+'02'!Q17</f>
        <v>2715</v>
      </c>
      <c r="H13" s="246"/>
      <c r="I13" s="452"/>
      <c r="J13" s="452"/>
    </row>
    <row r="14" spans="1:9" ht="15.75">
      <c r="A14" s="239" t="s">
        <v>32</v>
      </c>
      <c r="B14" s="240" t="s">
        <v>101</v>
      </c>
      <c r="C14" s="241">
        <f>E14+'01'!E18</f>
        <v>54</v>
      </c>
      <c r="D14" s="242">
        <f>E14+'01'!Q18</f>
        <v>30</v>
      </c>
      <c r="E14" s="250">
        <v>11</v>
      </c>
      <c r="F14" s="495">
        <f>H14+'02'!D18</f>
        <v>547962</v>
      </c>
      <c r="G14" s="241">
        <f>H14+'02'!Q18</f>
        <v>220265</v>
      </c>
      <c r="H14" s="246">
        <v>114130</v>
      </c>
      <c r="I14" s="452"/>
    </row>
    <row r="15" spans="1:10" ht="15.75">
      <c r="A15" s="239" t="s">
        <v>33</v>
      </c>
      <c r="B15" s="240" t="s">
        <v>102</v>
      </c>
      <c r="C15" s="241">
        <f>E15+'01'!E19</f>
        <v>1</v>
      </c>
      <c r="D15" s="242">
        <f>E15+'01'!Q19</f>
        <v>0</v>
      </c>
      <c r="E15" s="250">
        <v>0</v>
      </c>
      <c r="F15" s="241">
        <f>H15+'02'!D19</f>
        <v>17710</v>
      </c>
      <c r="G15" s="241">
        <f>H15+'02'!Q19</f>
        <v>0</v>
      </c>
      <c r="H15" s="246"/>
      <c r="I15" s="500"/>
      <c r="J15" s="452"/>
    </row>
    <row r="16" spans="1:10" ht="15.75">
      <c r="A16" s="239" t="s">
        <v>34</v>
      </c>
      <c r="B16" s="240" t="s">
        <v>103</v>
      </c>
      <c r="C16" s="241">
        <f>E16+'01'!E20</f>
        <v>0</v>
      </c>
      <c r="D16" s="242">
        <f>E16+'01'!Q20</f>
        <v>0</v>
      </c>
      <c r="E16" s="250">
        <v>0</v>
      </c>
      <c r="F16" s="241">
        <f>H16+'02'!D20</f>
        <v>0</v>
      </c>
      <c r="G16" s="241">
        <f>H16+'02'!Q20</f>
        <v>0</v>
      </c>
      <c r="H16" s="246"/>
      <c r="I16" s="498"/>
      <c r="J16" s="498"/>
    </row>
    <row r="17" spans="1:10" ht="15.75">
      <c r="A17" s="239" t="s">
        <v>35</v>
      </c>
      <c r="B17" s="240" t="s">
        <v>104</v>
      </c>
      <c r="C17" s="241">
        <f>E17+'01'!E21</f>
        <v>0</v>
      </c>
      <c r="D17" s="242">
        <f>E17+'01'!Q21</f>
        <v>0</v>
      </c>
      <c r="E17" s="250">
        <v>0</v>
      </c>
      <c r="F17" s="241">
        <f>H17+'02'!D21</f>
        <v>0</v>
      </c>
      <c r="G17" s="241">
        <f>H17+'02'!Q21</f>
        <v>0</v>
      </c>
      <c r="H17" s="246"/>
      <c r="I17" s="452"/>
      <c r="J17" s="498"/>
    </row>
    <row r="18" spans="1:10" ht="15.75">
      <c r="A18" s="239" t="s">
        <v>36</v>
      </c>
      <c r="B18" s="240" t="s">
        <v>105</v>
      </c>
      <c r="C18" s="241">
        <f>E18+'01'!E22</f>
        <v>0</v>
      </c>
      <c r="D18" s="242">
        <f>E18+'01'!Q22</f>
        <v>0</v>
      </c>
      <c r="E18" s="250">
        <v>0</v>
      </c>
      <c r="F18" s="241">
        <f>H18+'02'!D22</f>
        <v>0</v>
      </c>
      <c r="G18" s="241">
        <f>H18+'02'!Q22</f>
        <v>0</v>
      </c>
      <c r="H18" s="246"/>
      <c r="I18" s="500"/>
      <c r="J18" s="452">
        <f>C6+C20</f>
        <v>1090</v>
      </c>
    </row>
    <row r="19" spans="1:10" ht="15.75">
      <c r="A19" s="239" t="s">
        <v>37</v>
      </c>
      <c r="B19" s="240" t="s">
        <v>106</v>
      </c>
      <c r="C19" s="241">
        <f>E19+'01'!E23</f>
        <v>2</v>
      </c>
      <c r="D19" s="242">
        <f>E19+'01'!Q23</f>
        <v>1</v>
      </c>
      <c r="E19" s="250"/>
      <c r="F19" s="241">
        <f>H19+'02'!D23</f>
        <v>4476283</v>
      </c>
      <c r="G19" s="241">
        <f>H19+'02'!Q23</f>
        <v>4475189</v>
      </c>
      <c r="H19" s="246">
        <v>47858</v>
      </c>
      <c r="I19" s="452"/>
      <c r="J19" s="498">
        <f>F6+F20</f>
        <v>986759913</v>
      </c>
    </row>
    <row r="20" spans="1:10" s="248" customFormat="1" ht="15.75">
      <c r="A20" s="236" t="s">
        <v>50</v>
      </c>
      <c r="B20" s="245" t="s">
        <v>107</v>
      </c>
      <c r="C20" s="238">
        <f aca="true" t="shared" si="1" ref="C20:H20">SUM(C21:C33)</f>
        <v>274</v>
      </c>
      <c r="D20" s="238">
        <f t="shared" si="1"/>
        <v>87</v>
      </c>
      <c r="E20" s="238">
        <f t="shared" si="1"/>
        <v>16</v>
      </c>
      <c r="F20" s="238">
        <f t="shared" si="1"/>
        <v>949028287</v>
      </c>
      <c r="G20" s="238">
        <f t="shared" si="1"/>
        <v>237090617</v>
      </c>
      <c r="H20" s="238">
        <f t="shared" si="1"/>
        <v>18631971</v>
      </c>
      <c r="I20" s="453"/>
      <c r="J20" s="503">
        <f>J19-J25</f>
        <v>0</v>
      </c>
    </row>
    <row r="21" spans="1:10" ht="15.75">
      <c r="A21" s="239" t="s">
        <v>25</v>
      </c>
      <c r="B21" s="240" t="s">
        <v>94</v>
      </c>
      <c r="C21" s="241">
        <f>E21+'01'!E25</f>
        <v>134</v>
      </c>
      <c r="D21" s="242">
        <f>E21+'01'!Q25</f>
        <v>35</v>
      </c>
      <c r="E21" s="276">
        <v>7</v>
      </c>
      <c r="F21" s="241">
        <f>H21+'02'!D25</f>
        <v>52022773</v>
      </c>
      <c r="G21" s="241">
        <f>H21+'02'!Q25</f>
        <v>29011011</v>
      </c>
      <c r="H21" s="246">
        <v>12757243</v>
      </c>
      <c r="I21" s="452"/>
      <c r="J21" s="452"/>
    </row>
    <row r="22" spans="1:9" ht="15.75">
      <c r="A22" s="239" t="s">
        <v>26</v>
      </c>
      <c r="B22" s="243" t="s">
        <v>95</v>
      </c>
      <c r="C22" s="241">
        <f>E22+'01'!E26</f>
        <v>46</v>
      </c>
      <c r="D22" s="242">
        <f>E22+'01'!Q26</f>
        <v>14</v>
      </c>
      <c r="E22" s="276">
        <v>4</v>
      </c>
      <c r="F22" s="241">
        <f>H22+'02'!D26</f>
        <v>886438752</v>
      </c>
      <c r="G22" s="241">
        <f>H22+'02'!Q26</f>
        <v>204001436</v>
      </c>
      <c r="H22" s="246">
        <v>4027723</v>
      </c>
      <c r="I22" s="452"/>
    </row>
    <row r="23" spans="1:8" ht="15.75">
      <c r="A23" s="239" t="s">
        <v>27</v>
      </c>
      <c r="B23" s="243" t="s">
        <v>96</v>
      </c>
      <c r="C23" s="241">
        <f>E23+'01'!E27</f>
        <v>0</v>
      </c>
      <c r="D23" s="242">
        <f>E23+'01'!Q27</f>
        <v>0</v>
      </c>
      <c r="E23" s="276">
        <v>0</v>
      </c>
      <c r="F23" s="241">
        <f>H23+'02'!D27</f>
        <v>0</v>
      </c>
      <c r="G23" s="241">
        <f>H23+'02'!Q27</f>
        <v>0</v>
      </c>
      <c r="H23" s="246">
        <v>0</v>
      </c>
    </row>
    <row r="24" spans="1:10" ht="15.75">
      <c r="A24" s="239" t="s">
        <v>28</v>
      </c>
      <c r="B24" s="240" t="s">
        <v>97</v>
      </c>
      <c r="C24" s="241">
        <f>E24+'01'!E28</f>
        <v>0</v>
      </c>
      <c r="D24" s="242">
        <f>E24+'01'!Q28</f>
        <v>0</v>
      </c>
      <c r="E24" s="276">
        <v>0</v>
      </c>
      <c r="F24" s="241">
        <f>H24+'02'!D28</f>
        <v>0</v>
      </c>
      <c r="G24" s="241">
        <f>H24+'02'!Q28</f>
        <v>0</v>
      </c>
      <c r="H24" s="246">
        <v>0</v>
      </c>
      <c r="J24" s="540">
        <v>1090</v>
      </c>
    </row>
    <row r="25" spans="1:10" ht="25.5">
      <c r="A25" s="239" t="s">
        <v>29</v>
      </c>
      <c r="B25" s="244" t="s">
        <v>98</v>
      </c>
      <c r="C25" s="241">
        <f>E25+'01'!E29</f>
        <v>0</v>
      </c>
      <c r="D25" s="242">
        <f>E25+'01'!Q29</f>
        <v>0</v>
      </c>
      <c r="E25" s="276">
        <v>0</v>
      </c>
      <c r="F25" s="241">
        <f>H25+'02'!D29</f>
        <v>0</v>
      </c>
      <c r="G25" s="241">
        <f>H25+'02'!Q29</f>
        <v>0</v>
      </c>
      <c r="H25" s="246">
        <v>0</v>
      </c>
      <c r="J25" s="500">
        <v>986759913</v>
      </c>
    </row>
    <row r="26" spans="1:10" ht="15.75">
      <c r="A26" s="239" t="s">
        <v>30</v>
      </c>
      <c r="B26" s="240" t="s">
        <v>99</v>
      </c>
      <c r="C26" s="241">
        <f>E26+'01'!E30</f>
        <v>52</v>
      </c>
      <c r="D26" s="242">
        <f>E26+'01'!Q30</f>
        <v>27</v>
      </c>
      <c r="E26" s="276">
        <v>2</v>
      </c>
      <c r="F26" s="241">
        <f>H26+'02'!D30</f>
        <v>7355125</v>
      </c>
      <c r="G26" s="241">
        <f>H26+'02'!Q30</f>
        <v>3785534</v>
      </c>
      <c r="H26" s="246">
        <f>2231428-488009</f>
        <v>1743419</v>
      </c>
      <c r="I26" s="452"/>
      <c r="J26" s="452"/>
    </row>
    <row r="27" spans="1:8" ht="15.75">
      <c r="A27" s="239" t="s">
        <v>31</v>
      </c>
      <c r="B27" s="240" t="s">
        <v>100</v>
      </c>
      <c r="C27" s="241">
        <f>E27+'01'!E31</f>
        <v>1</v>
      </c>
      <c r="D27" s="242">
        <f>E27+'01'!Q31</f>
        <v>0</v>
      </c>
      <c r="E27" s="276"/>
      <c r="F27" s="241">
        <f>H27+'02'!D31</f>
        <v>482511</v>
      </c>
      <c r="G27" s="241">
        <f>H27+'02'!Q31</f>
        <v>0</v>
      </c>
      <c r="H27" s="246">
        <v>0</v>
      </c>
    </row>
    <row r="28" spans="1:9" ht="15.75">
      <c r="A28" s="239" t="s">
        <v>32</v>
      </c>
      <c r="B28" s="240" t="s">
        <v>101</v>
      </c>
      <c r="C28" s="241">
        <f>E28+'01'!E32</f>
        <v>39</v>
      </c>
      <c r="D28" s="242">
        <f>E28+'01'!Q32</f>
        <v>10</v>
      </c>
      <c r="E28" s="276">
        <v>2</v>
      </c>
      <c r="F28" s="241">
        <f>H28+'02'!D32</f>
        <v>1870037</v>
      </c>
      <c r="G28" s="241">
        <f>H28+'02'!Q32</f>
        <v>269050</v>
      </c>
      <c r="H28" s="246">
        <v>80000</v>
      </c>
      <c r="I28" s="452"/>
    </row>
    <row r="29" spans="1:10" ht="15.75">
      <c r="A29" s="239" t="s">
        <v>33</v>
      </c>
      <c r="B29" s="240" t="s">
        <v>102</v>
      </c>
      <c r="C29" s="241">
        <f>E29+'01'!E33</f>
        <v>1</v>
      </c>
      <c r="D29" s="242">
        <f>E29+'01'!Q33</f>
        <v>0</v>
      </c>
      <c r="E29" s="276">
        <v>0</v>
      </c>
      <c r="F29" s="241">
        <f>H29+'02'!D33</f>
        <v>835503</v>
      </c>
      <c r="G29" s="241">
        <f>H29+'02'!Q33</f>
        <v>0</v>
      </c>
      <c r="H29" s="246">
        <v>0</v>
      </c>
      <c r="I29" s="198"/>
      <c r="J29" s="198"/>
    </row>
    <row r="30" spans="1:10" ht="15.75">
      <c r="A30" s="239" t="s">
        <v>34</v>
      </c>
      <c r="B30" s="240" t="s">
        <v>103</v>
      </c>
      <c r="C30" s="241">
        <f>E30+'01'!E34</f>
        <v>0</v>
      </c>
      <c r="D30" s="242">
        <f>E30+'01'!Q34</f>
        <v>0</v>
      </c>
      <c r="E30" s="276">
        <v>0</v>
      </c>
      <c r="F30" s="241">
        <f>H30+'02'!D34</f>
        <v>0</v>
      </c>
      <c r="G30" s="241">
        <f>H30+'02'!Q34</f>
        <v>0</v>
      </c>
      <c r="H30" s="246">
        <v>0</v>
      </c>
      <c r="I30" s="198"/>
      <c r="J30" s="198"/>
    </row>
    <row r="31" spans="1:10" ht="15.75">
      <c r="A31" s="239" t="s">
        <v>35</v>
      </c>
      <c r="B31" s="240" t="s">
        <v>104</v>
      </c>
      <c r="C31" s="241">
        <f>E31+'01'!E35</f>
        <v>1</v>
      </c>
      <c r="D31" s="242">
        <f>E31+'01'!Q35</f>
        <v>1</v>
      </c>
      <c r="E31" s="276">
        <v>1</v>
      </c>
      <c r="F31" s="241">
        <f>H31+'02'!D35</f>
        <v>23586</v>
      </c>
      <c r="G31" s="241">
        <f>H31+'02'!Q35</f>
        <v>23586</v>
      </c>
      <c r="H31" s="246">
        <v>23586</v>
      </c>
      <c r="I31" s="198"/>
      <c r="J31" s="198"/>
    </row>
    <row r="32" spans="1:10" ht="15.75">
      <c r="A32" s="239" t="s">
        <v>36</v>
      </c>
      <c r="B32" s="240" t="s">
        <v>105</v>
      </c>
      <c r="C32" s="241">
        <f>E32+'01'!E36</f>
        <v>0</v>
      </c>
      <c r="D32" s="242">
        <f>E32+'01'!Q36</f>
        <v>0</v>
      </c>
      <c r="E32" s="276">
        <v>0</v>
      </c>
      <c r="F32" s="241">
        <f>H32+'02'!D36</f>
        <v>0</v>
      </c>
      <c r="G32" s="241">
        <f>H32+'02'!Q36</f>
        <v>0</v>
      </c>
      <c r="H32" s="246">
        <v>0</v>
      </c>
      <c r="I32" s="198"/>
      <c r="J32" s="198"/>
    </row>
    <row r="33" spans="1:10" ht="15.75">
      <c r="A33" s="239" t="s">
        <v>37</v>
      </c>
      <c r="B33" s="240" t="s">
        <v>106</v>
      </c>
      <c r="C33" s="241">
        <f>E33+'01'!E37</f>
        <v>0</v>
      </c>
      <c r="D33" s="242">
        <f>E33+'01'!Q37</f>
        <v>0</v>
      </c>
      <c r="E33" s="276">
        <v>0</v>
      </c>
      <c r="F33" s="241">
        <f>H33+'02'!D37</f>
        <v>0</v>
      </c>
      <c r="G33" s="241">
        <f>H33+'02'!Q37</f>
        <v>0</v>
      </c>
      <c r="H33" s="246">
        <v>0</v>
      </c>
      <c r="I33" s="198"/>
      <c r="J33" s="198"/>
    </row>
    <row r="34" spans="6:8" ht="15.75">
      <c r="F34" s="251"/>
      <c r="G34" s="251"/>
      <c r="H34" s="252"/>
    </row>
  </sheetData>
  <sheetProtection formatCells="0" formatColumns="0" formatRows="0" insertColumns="0" insertRows="0"/>
  <mergeCells count="7">
    <mergeCell ref="A1:H1"/>
    <mergeCell ref="A2:H2"/>
    <mergeCell ref="F3:H3"/>
    <mergeCell ref="A4:A5"/>
    <mergeCell ref="B4:B5"/>
    <mergeCell ref="C4:E4"/>
    <mergeCell ref="F4:H4"/>
  </mergeCells>
  <printOptions/>
  <pageMargins left="0.4" right="0.36" top="0.45" bottom="0.49"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50"/>
  </sheetPr>
  <dimension ref="A1:AA42"/>
  <sheetViews>
    <sheetView view="pageBreakPreview" zoomScaleSheetLayoutView="100" zoomScalePageLayoutView="0" workbookViewId="0" topLeftCell="A13">
      <selection activeCell="C15" sqref="C15"/>
    </sheetView>
  </sheetViews>
  <sheetFormatPr defaultColWidth="9.00390625" defaultRowHeight="15.75"/>
  <cols>
    <col min="1" max="1" width="4.25390625" style="14" customWidth="1"/>
    <col min="2" max="2" width="25.50390625" style="14" customWidth="1"/>
    <col min="3" max="3" width="6.625" style="14" customWidth="1"/>
    <col min="4" max="4" width="7.625" style="14" customWidth="1"/>
    <col min="5" max="5" width="8.00390625" style="99" customWidth="1"/>
    <col min="6" max="6" width="6.50390625" style="14" customWidth="1"/>
    <col min="7" max="7" width="5.75390625" style="14" customWidth="1"/>
    <col min="8" max="8" width="5.375" style="14" customWidth="1"/>
    <col min="9" max="9" width="7.75390625" style="14" customWidth="1"/>
    <col min="10" max="10" width="6.75390625" style="14" customWidth="1"/>
    <col min="11" max="11" width="6.625" style="14" customWidth="1"/>
    <col min="12" max="12" width="7.125" style="14" customWidth="1"/>
    <col min="13" max="13" width="6.375" style="14" customWidth="1"/>
    <col min="14" max="14" width="6.75390625" style="127" customWidth="1"/>
    <col min="15" max="15" width="6.125" style="127" customWidth="1"/>
    <col min="16" max="16" width="5.625" style="127" customWidth="1"/>
    <col min="17" max="17" width="7.00390625" style="128" customWidth="1"/>
    <col min="18" max="18" width="7.00390625" style="127" customWidth="1"/>
    <col min="19" max="19" width="5.75390625" style="127" customWidth="1"/>
    <col min="20" max="20" width="8.125" style="127" customWidth="1"/>
    <col min="21" max="21" width="6.25390625" style="127" customWidth="1"/>
    <col min="22" max="22" width="8.00390625" style="127" customWidth="1"/>
    <col min="23" max="23" width="6.25390625" style="127" customWidth="1"/>
    <col min="24" max="24" width="5.625" style="41" hidden="1" customWidth="1"/>
    <col min="25" max="25" width="5.375" style="41" hidden="1" customWidth="1"/>
    <col min="26" max="26" width="4.875" style="41" customWidth="1"/>
    <col min="27" max="27" width="9.00390625" style="41" customWidth="1"/>
    <col min="28" max="16384" width="9.00390625" style="14" customWidth="1"/>
  </cols>
  <sheetData>
    <row r="1" spans="1:23" ht="65.25" customHeight="1">
      <c r="A1" s="548" t="s">
        <v>91</v>
      </c>
      <c r="B1" s="548"/>
      <c r="C1" s="548"/>
      <c r="D1" s="548"/>
      <c r="E1" s="549" t="s">
        <v>358</v>
      </c>
      <c r="F1" s="549"/>
      <c r="G1" s="549"/>
      <c r="H1" s="549"/>
      <c r="I1" s="549"/>
      <c r="J1" s="549"/>
      <c r="K1" s="549"/>
      <c r="L1" s="549"/>
      <c r="M1" s="549"/>
      <c r="N1" s="549"/>
      <c r="O1" s="549"/>
      <c r="P1" s="550" t="str">
        <f>'[2]TT'!C2</f>
        <v>Đơn vị  báo cáo: 
Đơn vị nhận báo cáo: </v>
      </c>
      <c r="Q1" s="550"/>
      <c r="R1" s="550"/>
      <c r="S1" s="550"/>
      <c r="T1" s="550"/>
      <c r="U1" s="550"/>
      <c r="V1" s="454"/>
      <c r="W1" s="454"/>
    </row>
    <row r="2" spans="1:23" ht="17.25" customHeight="1">
      <c r="A2" s="97"/>
      <c r="B2" s="98"/>
      <c r="C2" s="98"/>
      <c r="D2" s="98"/>
      <c r="E2" s="187"/>
      <c r="F2" s="100"/>
      <c r="G2" s="100"/>
      <c r="H2" s="100"/>
      <c r="I2" s="101"/>
      <c r="J2" s="102"/>
      <c r="K2" s="103"/>
      <c r="L2" s="103"/>
      <c r="M2" s="103"/>
      <c r="N2" s="104"/>
      <c r="O2" s="104"/>
      <c r="P2" s="551" t="s">
        <v>1</v>
      </c>
      <c r="Q2" s="551"/>
      <c r="R2" s="551"/>
      <c r="S2" s="551"/>
      <c r="T2" s="551"/>
      <c r="U2" s="551"/>
      <c r="V2" s="460"/>
      <c r="W2" s="460"/>
    </row>
    <row r="3" spans="1:27" s="106" customFormat="1" ht="15.75" customHeight="1">
      <c r="A3" s="552" t="s">
        <v>2</v>
      </c>
      <c r="B3" s="552" t="s">
        <v>3</v>
      </c>
      <c r="C3" s="552" t="s">
        <v>4</v>
      </c>
      <c r="D3" s="555" t="s">
        <v>5</v>
      </c>
      <c r="E3" s="558" t="s">
        <v>6</v>
      </c>
      <c r="F3" s="558"/>
      <c r="G3" s="558" t="s">
        <v>7</v>
      </c>
      <c r="H3" s="559" t="s">
        <v>92</v>
      </c>
      <c r="I3" s="558" t="s">
        <v>9</v>
      </c>
      <c r="J3" s="560" t="s">
        <v>6</v>
      </c>
      <c r="K3" s="561"/>
      <c r="L3" s="561"/>
      <c r="M3" s="561"/>
      <c r="N3" s="561"/>
      <c r="O3" s="561"/>
      <c r="P3" s="561"/>
      <c r="Q3" s="561"/>
      <c r="R3" s="561"/>
      <c r="S3" s="562"/>
      <c r="T3" s="563" t="s">
        <v>10</v>
      </c>
      <c r="U3" s="555" t="s">
        <v>11</v>
      </c>
      <c r="V3" s="461"/>
      <c r="W3" s="461"/>
      <c r="X3" s="181"/>
      <c r="Y3" s="181"/>
      <c r="Z3" s="181"/>
      <c r="AA3" s="181"/>
    </row>
    <row r="4" spans="1:27" s="107" customFormat="1" ht="15.75" customHeight="1">
      <c r="A4" s="553"/>
      <c r="B4" s="553"/>
      <c r="C4" s="553"/>
      <c r="D4" s="556"/>
      <c r="E4" s="559" t="s">
        <v>12</v>
      </c>
      <c r="F4" s="558" t="s">
        <v>13</v>
      </c>
      <c r="G4" s="558"/>
      <c r="H4" s="559"/>
      <c r="I4" s="558"/>
      <c r="J4" s="558" t="s">
        <v>14</v>
      </c>
      <c r="K4" s="558" t="s">
        <v>6</v>
      </c>
      <c r="L4" s="558"/>
      <c r="M4" s="558"/>
      <c r="N4" s="558"/>
      <c r="O4" s="558"/>
      <c r="P4" s="558"/>
      <c r="Q4" s="559" t="s">
        <v>15</v>
      </c>
      <c r="R4" s="558" t="s">
        <v>16</v>
      </c>
      <c r="S4" s="559" t="s">
        <v>17</v>
      </c>
      <c r="T4" s="564"/>
      <c r="U4" s="556"/>
      <c r="V4" s="461"/>
      <c r="W4" s="461"/>
      <c r="X4" s="182"/>
      <c r="Y4" s="182"/>
      <c r="Z4" s="182"/>
      <c r="AA4" s="182"/>
    </row>
    <row r="5" spans="1:27" s="106" customFormat="1" ht="15.75" customHeight="1">
      <c r="A5" s="553"/>
      <c r="B5" s="553"/>
      <c r="C5" s="553"/>
      <c r="D5" s="556"/>
      <c r="E5" s="559"/>
      <c r="F5" s="558"/>
      <c r="G5" s="558"/>
      <c r="H5" s="559"/>
      <c r="I5" s="558"/>
      <c r="J5" s="558"/>
      <c r="K5" s="558" t="s">
        <v>18</v>
      </c>
      <c r="L5" s="558" t="s">
        <v>6</v>
      </c>
      <c r="M5" s="558"/>
      <c r="N5" s="558" t="s">
        <v>19</v>
      </c>
      <c r="O5" s="558" t="s">
        <v>20</v>
      </c>
      <c r="P5" s="558" t="s">
        <v>21</v>
      </c>
      <c r="Q5" s="559"/>
      <c r="R5" s="558"/>
      <c r="S5" s="559"/>
      <c r="T5" s="564"/>
      <c r="U5" s="556"/>
      <c r="V5" s="461"/>
      <c r="W5" s="461"/>
      <c r="X5" s="181"/>
      <c r="Y5" s="181"/>
      <c r="Z5" s="181"/>
      <c r="AA5" s="181"/>
    </row>
    <row r="6" spans="1:27" s="106" customFormat="1" ht="15.75" customHeight="1">
      <c r="A6" s="553"/>
      <c r="B6" s="553"/>
      <c r="C6" s="553"/>
      <c r="D6" s="556"/>
      <c r="E6" s="559"/>
      <c r="F6" s="558"/>
      <c r="G6" s="558"/>
      <c r="H6" s="559"/>
      <c r="I6" s="558"/>
      <c r="J6" s="558"/>
      <c r="K6" s="558"/>
      <c r="L6" s="558"/>
      <c r="M6" s="558"/>
      <c r="N6" s="558"/>
      <c r="O6" s="558"/>
      <c r="P6" s="558"/>
      <c r="Q6" s="559"/>
      <c r="R6" s="558"/>
      <c r="S6" s="559"/>
      <c r="T6" s="564"/>
      <c r="U6" s="556"/>
      <c r="V6" s="461"/>
      <c r="W6" s="461"/>
      <c r="X6" s="181"/>
      <c r="Y6" s="181"/>
      <c r="Z6" s="181"/>
      <c r="AA6" s="181"/>
    </row>
    <row r="7" spans="1:27" s="106" customFormat="1" ht="44.25" customHeight="1">
      <c r="A7" s="554"/>
      <c r="B7" s="554"/>
      <c r="C7" s="554"/>
      <c r="D7" s="557"/>
      <c r="E7" s="559"/>
      <c r="F7" s="558"/>
      <c r="G7" s="558"/>
      <c r="H7" s="559"/>
      <c r="I7" s="558"/>
      <c r="J7" s="558"/>
      <c r="K7" s="558"/>
      <c r="L7" s="105" t="s">
        <v>22</v>
      </c>
      <c r="M7" s="105" t="s">
        <v>23</v>
      </c>
      <c r="N7" s="558"/>
      <c r="O7" s="558"/>
      <c r="P7" s="558"/>
      <c r="Q7" s="559"/>
      <c r="R7" s="558"/>
      <c r="S7" s="559"/>
      <c r="T7" s="565"/>
      <c r="U7" s="556"/>
      <c r="V7" s="461"/>
      <c r="W7" s="461"/>
      <c r="X7" s="181"/>
      <c r="Y7" s="181"/>
      <c r="Z7" s="181"/>
      <c r="AA7" s="181"/>
    </row>
    <row r="8" spans="1:26" ht="14.25" customHeight="1">
      <c r="A8" s="568" t="s">
        <v>24</v>
      </c>
      <c r="B8" s="569"/>
      <c r="C8" s="108" t="s">
        <v>25</v>
      </c>
      <c r="D8" s="108" t="s">
        <v>26</v>
      </c>
      <c r="E8" s="444" t="s">
        <v>27</v>
      </c>
      <c r="F8" s="108" t="s">
        <v>28</v>
      </c>
      <c r="G8" s="108" t="s">
        <v>29</v>
      </c>
      <c r="H8" s="108" t="s">
        <v>30</v>
      </c>
      <c r="I8" s="108" t="s">
        <v>31</v>
      </c>
      <c r="J8" s="108" t="s">
        <v>32</v>
      </c>
      <c r="K8" s="108" t="s">
        <v>33</v>
      </c>
      <c r="L8" s="108" t="s">
        <v>34</v>
      </c>
      <c r="M8" s="108" t="s">
        <v>35</v>
      </c>
      <c r="N8" s="108" t="s">
        <v>36</v>
      </c>
      <c r="O8" s="108" t="s">
        <v>37</v>
      </c>
      <c r="P8" s="108" t="s">
        <v>38</v>
      </c>
      <c r="Q8" s="444" t="s">
        <v>39</v>
      </c>
      <c r="R8" s="108" t="s">
        <v>40</v>
      </c>
      <c r="S8" s="108" t="s">
        <v>41</v>
      </c>
      <c r="T8" s="108" t="s">
        <v>42</v>
      </c>
      <c r="U8" s="108" t="s">
        <v>43</v>
      </c>
      <c r="V8" s="462"/>
      <c r="W8" s="462"/>
      <c r="Z8" s="80"/>
    </row>
    <row r="9" spans="1:27" ht="13.5" customHeight="1">
      <c r="A9" s="560" t="s">
        <v>44</v>
      </c>
      <c r="B9" s="561"/>
      <c r="C9" s="12">
        <f aca="true" t="shared" si="0" ref="C9:T9">C10+C24</f>
        <v>910</v>
      </c>
      <c r="D9" s="12">
        <f t="shared" si="0"/>
        <v>2125</v>
      </c>
      <c r="E9" s="12">
        <f t="shared" si="0"/>
        <v>874</v>
      </c>
      <c r="F9" s="12">
        <f t="shared" si="0"/>
        <v>1251</v>
      </c>
      <c r="G9" s="12">
        <f t="shared" si="0"/>
        <v>19</v>
      </c>
      <c r="H9" s="12">
        <f t="shared" si="0"/>
        <v>0</v>
      </c>
      <c r="I9" s="12">
        <f t="shared" si="0"/>
        <v>2106</v>
      </c>
      <c r="J9" s="12">
        <f t="shared" si="0"/>
        <v>1710</v>
      </c>
      <c r="K9" s="12">
        <f t="shared" si="0"/>
        <v>956</v>
      </c>
      <c r="L9" s="12">
        <f t="shared" si="0"/>
        <v>931</v>
      </c>
      <c r="M9" s="12">
        <f t="shared" si="0"/>
        <v>25</v>
      </c>
      <c r="N9" s="12">
        <f t="shared" si="0"/>
        <v>750</v>
      </c>
      <c r="O9" s="12">
        <f t="shared" si="0"/>
        <v>0</v>
      </c>
      <c r="P9" s="12">
        <f t="shared" si="0"/>
        <v>4</v>
      </c>
      <c r="Q9" s="109">
        <f t="shared" si="0"/>
        <v>394</v>
      </c>
      <c r="R9" s="12">
        <f t="shared" si="0"/>
        <v>0</v>
      </c>
      <c r="S9" s="12">
        <f t="shared" si="0"/>
        <v>2</v>
      </c>
      <c r="T9" s="12">
        <f t="shared" si="0"/>
        <v>1150</v>
      </c>
      <c r="U9" s="13">
        <f>IF(J9&lt;&gt;0,K9/J9,"")</f>
        <v>0.5590643274853802</v>
      </c>
      <c r="V9" s="457"/>
      <c r="W9" s="464"/>
      <c r="X9" s="80"/>
      <c r="Y9" s="80"/>
      <c r="Z9" s="457"/>
      <c r="AA9" s="468"/>
    </row>
    <row r="10" spans="1:27" ht="13.5" customHeight="1">
      <c r="A10" s="110" t="s">
        <v>46</v>
      </c>
      <c r="B10" s="111" t="s">
        <v>93</v>
      </c>
      <c r="C10" s="12">
        <f>SUM(C11:C23)</f>
        <v>789</v>
      </c>
      <c r="D10" s="12">
        <f aca="true" t="shared" si="1" ref="D10:S10">SUM(D11:D23)</f>
        <v>1679</v>
      </c>
      <c r="E10" s="12">
        <f t="shared" si="1"/>
        <v>616</v>
      </c>
      <c r="F10" s="12">
        <f t="shared" si="1"/>
        <v>1063</v>
      </c>
      <c r="G10" s="12">
        <f t="shared" si="1"/>
        <v>12</v>
      </c>
      <c r="H10" s="12">
        <f t="shared" si="1"/>
        <v>0</v>
      </c>
      <c r="I10" s="12">
        <f t="shared" si="1"/>
        <v>1667</v>
      </c>
      <c r="J10" s="12">
        <f t="shared" si="1"/>
        <v>1343</v>
      </c>
      <c r="K10" s="12">
        <f t="shared" si="1"/>
        <v>829</v>
      </c>
      <c r="L10" s="12">
        <f t="shared" si="1"/>
        <v>811</v>
      </c>
      <c r="M10" s="12">
        <f t="shared" si="1"/>
        <v>18</v>
      </c>
      <c r="N10" s="12">
        <f t="shared" si="1"/>
        <v>513</v>
      </c>
      <c r="O10" s="12">
        <f t="shared" si="1"/>
        <v>0</v>
      </c>
      <c r="P10" s="12">
        <f t="shared" si="1"/>
        <v>1</v>
      </c>
      <c r="Q10" s="109">
        <f t="shared" si="1"/>
        <v>323</v>
      </c>
      <c r="R10" s="12">
        <f t="shared" si="1"/>
        <v>0</v>
      </c>
      <c r="S10" s="12">
        <f t="shared" si="1"/>
        <v>1</v>
      </c>
      <c r="T10" s="12">
        <f>SUM(N10:S10)</f>
        <v>838</v>
      </c>
      <c r="U10" s="13">
        <f>IF(J10&lt;&gt;0,K10/J10,"")</f>
        <v>0.6172747580044676</v>
      </c>
      <c r="V10" s="457"/>
      <c r="W10" s="464"/>
      <c r="Z10" s="457"/>
      <c r="AA10" s="468"/>
    </row>
    <row r="11" spans="1:27" ht="13.5" customHeight="1">
      <c r="A11" s="112" t="s">
        <v>25</v>
      </c>
      <c r="B11" s="113" t="s">
        <v>94</v>
      </c>
      <c r="C11" s="114">
        <f>'[6]01 Vp'!C11+'[6]01 Ly Nhan'!C11+'[6]01 Duy Tien'!C11+'[6]01 Thanh Liem'!C11+'[6]01 Kim Bang'!C11+'[6]01 Binh Luc'!C11+'[6]01 Phu Ly'!C11</f>
        <v>61</v>
      </c>
      <c r="D11" s="12">
        <f aca="true" t="shared" si="2" ref="D11:D23">E11+F11</f>
        <v>180</v>
      </c>
      <c r="E11" s="458">
        <f>'[6]01 Vp'!E11+'[6]01 Ly Nhan'!E11+'[6]01 Duy Tien'!E11+'[6]01 Thanh Liem'!E11+'[6]01 Kim Bang'!E11+'[6]01 Binh Luc'!E11+'[6]01 Phu Ly'!E11</f>
        <v>107</v>
      </c>
      <c r="F11" s="114">
        <v>73</v>
      </c>
      <c r="G11" s="114">
        <f>'[5]01 Vp'!G11+'[5]01 Ly Nhan'!G11+'[5]01 Duy Tien'!G11+'[5]01 Thanh Liem'!G11+'[5]01 Kim Bang'!G11+'[5]01 Binh Luc'!G11+'[5]01 Phu Ly'!G11</f>
        <v>0</v>
      </c>
      <c r="H11" s="114">
        <f>'[5]01 Vp'!H11+'[5]01 Ly Nhan'!H11+'[5]01 Duy Tien'!H11+'[5]01 Thanh Liem'!H11+'[5]01 Kim Bang'!H11+'[5]01 Binh Luc'!H11+'[5]01 Phu Ly'!H11</f>
        <v>0</v>
      </c>
      <c r="I11" s="12">
        <f>D11-G11-H11</f>
        <v>180</v>
      </c>
      <c r="J11" s="12">
        <f aca="true" t="shared" si="3" ref="J11:J37">K11+N11+O11+P11</f>
        <v>151</v>
      </c>
      <c r="K11" s="12">
        <f aca="true" t="shared" si="4" ref="K11:K22">L11+M11</f>
        <v>56</v>
      </c>
      <c r="L11" s="114">
        <v>53</v>
      </c>
      <c r="M11" s="114">
        <v>3</v>
      </c>
      <c r="N11" s="114">
        <f>'[5]01 Vp'!N11+'[5]01 Ly Nhan'!N11+'[5]01 Duy Tien'!N11+'[5]01 Thanh Liem'!N11+'[5]01 Kim Bang'!N11+'[5]01 Binh Luc'!N11+'[5]01 Phu Ly'!N11</f>
        <v>94</v>
      </c>
      <c r="O11" s="114">
        <f>'[5]01 Vp'!O11+'[5]01 Ly Nhan'!O11+'[5]01 Duy Tien'!O11+'[5]01 Thanh Liem'!O11+'[5]01 Kim Bang'!O11+'[5]01 Binh Luc'!O11+'[5]01 Phu Ly'!O11</f>
        <v>0</v>
      </c>
      <c r="P11" s="114">
        <f>'[5]01 Vp'!P11+'[5]01 Ly Nhan'!P11+'[5]01 Duy Tien'!P11+'[5]01 Thanh Liem'!P11+'[5]01 Kim Bang'!P11+'[5]01 Binh Luc'!P11+'[5]01 Phu Ly'!P11</f>
        <v>1</v>
      </c>
      <c r="Q11" s="96">
        <f>I11-R11-S11-J11</f>
        <v>29</v>
      </c>
      <c r="R11" s="114">
        <f>'[5]01 Vp'!R11+'[5]01 Ly Nhan'!R11+'[5]01 Duy Tien'!R11+'[5]01 Thanh Liem'!R11+'[5]01 Kim Bang'!R11+'[5]01 Binh Luc'!R11+'[5]01 Phu Ly'!R11</f>
        <v>0</v>
      </c>
      <c r="S11" s="114">
        <f>'[5]01 Vp'!S11+'[5]01 Ly Nhan'!S11+'[5]01 Duy Tien'!S11+'[5]01 Thanh Liem'!S11+'[5]01 Kim Bang'!S11+'[5]01 Binh Luc'!S11+'[5]01 Phu Ly'!S11</f>
        <v>0</v>
      </c>
      <c r="T11" s="12">
        <f>SUM(N11:S11)</f>
        <v>124</v>
      </c>
      <c r="U11" s="13">
        <f aca="true" t="shared" si="5" ref="U11:U36">IF(J11&lt;&gt;0,K11/J11,"")</f>
        <v>0.3708609271523179</v>
      </c>
      <c r="V11" s="458"/>
      <c r="W11" s="464"/>
      <c r="Y11" s="80"/>
      <c r="Z11" s="458"/>
      <c r="AA11" s="468"/>
    </row>
    <row r="12" spans="1:27" ht="13.5" customHeight="1">
      <c r="A12" s="112" t="s">
        <v>26</v>
      </c>
      <c r="B12" s="115" t="s">
        <v>95</v>
      </c>
      <c r="C12" s="114">
        <f>'[6]01 Vp'!C12+'[6]01 Ly Nhan'!C12+'[6]01 Duy Tien'!C12+'[6]01 Thanh Liem'!C12+'[6]01 Kim Bang'!C12+'[6]01 Binh Luc'!C12+'[6]01 Phu Ly'!C12</f>
        <v>21</v>
      </c>
      <c r="D12" s="12">
        <f t="shared" si="2"/>
        <v>56</v>
      </c>
      <c r="E12" s="458">
        <f>'[6]01 Vp'!E12+'[6]01 Ly Nhan'!E12+'[6]01 Duy Tien'!E12+'[6]01 Thanh Liem'!E12+'[6]01 Kim Bang'!E12+'[6]01 Binh Luc'!E12+'[6]01 Phu Ly'!E12</f>
        <v>39</v>
      </c>
      <c r="F12" s="114">
        <v>17</v>
      </c>
      <c r="G12" s="114">
        <f>'[5]01 Vp'!G12+'[5]01 Ly Nhan'!G12+'[5]01 Duy Tien'!G12+'[5]01 Thanh Liem'!G12+'[5]01 Kim Bang'!G12+'[5]01 Binh Luc'!G12+'[5]01 Phu Ly'!G12</f>
        <v>0</v>
      </c>
      <c r="H12" s="114">
        <f>'[5]01 Vp'!H12+'[5]01 Ly Nhan'!H12+'[5]01 Duy Tien'!H12+'[5]01 Thanh Liem'!H12+'[5]01 Kim Bang'!H12+'[5]01 Binh Luc'!H12+'[5]01 Phu Ly'!H12</f>
        <v>0</v>
      </c>
      <c r="I12" s="12">
        <f aca="true" t="shared" si="6" ref="I12:I37">D12-G12-H12</f>
        <v>56</v>
      </c>
      <c r="J12" s="12">
        <f t="shared" si="3"/>
        <v>47</v>
      </c>
      <c r="K12" s="12">
        <f t="shared" si="4"/>
        <v>17</v>
      </c>
      <c r="L12" s="114">
        <v>14</v>
      </c>
      <c r="M12" s="114">
        <v>3</v>
      </c>
      <c r="N12" s="114">
        <v>30</v>
      </c>
      <c r="O12" s="114">
        <f>'[5]01 Vp'!O12+'[5]01 Ly Nhan'!O12+'[5]01 Duy Tien'!O12+'[5]01 Thanh Liem'!O12+'[5]01 Kim Bang'!O12+'[5]01 Binh Luc'!O12+'[5]01 Phu Ly'!O12</f>
        <v>0</v>
      </c>
      <c r="P12" s="114">
        <f>'[5]01 Vp'!P12+'[5]01 Ly Nhan'!P12+'[5]01 Duy Tien'!P12+'[5]01 Thanh Liem'!P12+'[5]01 Kim Bang'!P12+'[5]01 Binh Luc'!P12+'[5]01 Phu Ly'!P12</f>
        <v>0</v>
      </c>
      <c r="Q12" s="96">
        <f aca="true" t="shared" si="7" ref="Q12:Q37">I12-R12-S12-J12</f>
        <v>8</v>
      </c>
      <c r="R12" s="114">
        <f>'[5]01 Vp'!R12+'[5]01 Ly Nhan'!R12+'[5]01 Duy Tien'!R12+'[5]01 Thanh Liem'!R12+'[5]01 Kim Bang'!R12+'[5]01 Binh Luc'!R12+'[5]01 Phu Ly'!R12</f>
        <v>0</v>
      </c>
      <c r="S12" s="114">
        <v>1</v>
      </c>
      <c r="T12" s="12">
        <f aca="true" t="shared" si="8" ref="T12:T36">SUM(N12:S12)</f>
        <v>39</v>
      </c>
      <c r="U12" s="13">
        <f t="shared" si="5"/>
        <v>0.3617021276595745</v>
      </c>
      <c r="V12" s="458"/>
      <c r="W12" s="464"/>
      <c r="Y12" s="80"/>
      <c r="Z12" s="458"/>
      <c r="AA12" s="468"/>
    </row>
    <row r="13" spans="1:27" ht="13.5" customHeight="1">
      <c r="A13" s="112" t="s">
        <v>27</v>
      </c>
      <c r="B13" s="116" t="s">
        <v>96</v>
      </c>
      <c r="C13" s="114">
        <f>'[6]01 Vp'!C13+'[6]01 Ly Nhan'!C13+'[6]01 Duy Tien'!C13+'[6]01 Thanh Liem'!C13+'[6]01 Kim Bang'!C13+'[6]01 Binh Luc'!C13+'[6]01 Phu Ly'!C13</f>
        <v>0</v>
      </c>
      <c r="D13" s="12">
        <f t="shared" si="2"/>
        <v>0</v>
      </c>
      <c r="E13" s="458">
        <f>'[6]01 Vp'!E13+'[6]01 Ly Nhan'!E13+'[6]01 Duy Tien'!E13+'[6]01 Thanh Liem'!E13+'[6]01 Kim Bang'!E13+'[6]01 Binh Luc'!E13+'[6]01 Phu Ly'!E13</f>
        <v>0</v>
      </c>
      <c r="F13" s="114">
        <f>'[5]01 Vp'!F13+'[5]01 Ly Nhan'!F13+'[5]01 Duy Tien'!F13+'[5]01 Thanh Liem'!F13+'[5]01 Kim Bang'!F13+'[5]01 Binh Luc'!F13+'[5]01 Phu Ly'!F13</f>
        <v>0</v>
      </c>
      <c r="G13" s="114">
        <f>'[5]01 Vp'!G13+'[5]01 Ly Nhan'!G13+'[5]01 Duy Tien'!G13+'[5]01 Thanh Liem'!G13+'[5]01 Kim Bang'!G13+'[5]01 Binh Luc'!G13+'[5]01 Phu Ly'!G13</f>
        <v>0</v>
      </c>
      <c r="H13" s="114">
        <f>'[5]01 Vp'!H13+'[5]01 Ly Nhan'!H13+'[5]01 Duy Tien'!H13+'[5]01 Thanh Liem'!H13+'[5]01 Kim Bang'!H13+'[5]01 Binh Luc'!H13+'[5]01 Phu Ly'!H13</f>
        <v>0</v>
      </c>
      <c r="I13" s="12">
        <f t="shared" si="6"/>
        <v>0</v>
      </c>
      <c r="J13" s="12">
        <f t="shared" si="3"/>
        <v>0</v>
      </c>
      <c r="K13" s="12">
        <f t="shared" si="4"/>
        <v>0</v>
      </c>
      <c r="L13" s="114">
        <f>'[5]01 Vp'!L13+'[5]01 Ly Nhan'!L13+'[5]01 Duy Tien'!L13+'[5]01 Thanh Liem'!L13+'[5]01 Kim Bang'!L13+'[5]01 Binh Luc'!L13+'[5]01 Phu Ly'!L13</f>
        <v>0</v>
      </c>
      <c r="M13" s="114">
        <f>'[5]01 Vp'!M13+'[5]01 Ly Nhan'!M13+'[5]01 Duy Tien'!M13+'[5]01 Thanh Liem'!M13+'[5]01 Kim Bang'!M13+'[5]01 Binh Luc'!M13+'[5]01 Phu Ly'!M13</f>
        <v>0</v>
      </c>
      <c r="N13" s="114">
        <f>'[5]01 Vp'!N13+'[5]01 Ly Nhan'!N13+'[5]01 Duy Tien'!N13+'[5]01 Thanh Liem'!N13+'[5]01 Kim Bang'!N13+'[5]01 Binh Luc'!N13+'[5]01 Phu Ly'!N13</f>
        <v>0</v>
      </c>
      <c r="O13" s="114">
        <f>'[5]01 Vp'!O13+'[5]01 Ly Nhan'!O13+'[5]01 Duy Tien'!O13+'[5]01 Thanh Liem'!O13+'[5]01 Kim Bang'!O13+'[5]01 Binh Luc'!O13+'[5]01 Phu Ly'!O13</f>
        <v>0</v>
      </c>
      <c r="P13" s="114">
        <f>'[5]01 Vp'!P13+'[5]01 Ly Nhan'!P13+'[5]01 Duy Tien'!P13+'[5]01 Thanh Liem'!P13+'[5]01 Kim Bang'!P13+'[5]01 Binh Luc'!P13+'[5]01 Phu Ly'!P13</f>
        <v>0</v>
      </c>
      <c r="Q13" s="96">
        <f t="shared" si="7"/>
        <v>0</v>
      </c>
      <c r="R13" s="114">
        <f>'[5]01 Vp'!R13+'[5]01 Ly Nhan'!R13+'[5]01 Duy Tien'!R13+'[5]01 Thanh Liem'!R13+'[5]01 Kim Bang'!R13+'[5]01 Binh Luc'!R13+'[5]01 Phu Ly'!R13</f>
        <v>0</v>
      </c>
      <c r="S13" s="114">
        <f>'[5]01 Vp'!S13+'[5]01 Ly Nhan'!S13+'[5]01 Duy Tien'!S13+'[5]01 Thanh Liem'!S13+'[5]01 Kim Bang'!S13+'[5]01 Binh Luc'!S13+'[5]01 Phu Ly'!S13</f>
        <v>0</v>
      </c>
      <c r="T13" s="12">
        <f t="shared" si="8"/>
        <v>0</v>
      </c>
      <c r="U13" s="13">
        <f t="shared" si="5"/>
      </c>
      <c r="V13" s="458"/>
      <c r="W13" s="464"/>
      <c r="Y13" s="80"/>
      <c r="Z13" s="458"/>
      <c r="AA13" s="468"/>
    </row>
    <row r="14" spans="1:27" ht="15.75">
      <c r="A14" s="112" t="s">
        <v>28</v>
      </c>
      <c r="B14" s="113" t="s">
        <v>97</v>
      </c>
      <c r="C14" s="114">
        <f>'[6]01 Vp'!C14+'[6]01 Ly Nhan'!C14+'[6]01 Duy Tien'!C14+'[6]01 Thanh Liem'!C14+'[6]01 Kim Bang'!C14+'[6]01 Binh Luc'!C14+'[6]01 Phu Ly'!C14</f>
        <v>0</v>
      </c>
      <c r="D14" s="12">
        <f t="shared" si="2"/>
        <v>0</v>
      </c>
      <c r="E14" s="458">
        <f>'[6]01 Vp'!E14+'[6]01 Ly Nhan'!E14+'[6]01 Duy Tien'!E14+'[6]01 Thanh Liem'!E14+'[6]01 Kim Bang'!E14+'[6]01 Binh Luc'!E14+'[6]01 Phu Ly'!E14</f>
        <v>0</v>
      </c>
      <c r="F14" s="114">
        <f>'[5]01 Vp'!F14+'[5]01 Ly Nhan'!F14+'[5]01 Duy Tien'!F14+'[5]01 Thanh Liem'!F14+'[5]01 Kim Bang'!F14+'[5]01 Binh Luc'!F14+'[5]01 Phu Ly'!F14</f>
        <v>0</v>
      </c>
      <c r="G14" s="114">
        <f>'[5]01 Vp'!G14+'[5]01 Ly Nhan'!G14+'[5]01 Duy Tien'!G14+'[5]01 Thanh Liem'!G14+'[5]01 Kim Bang'!G14+'[5]01 Binh Luc'!G14+'[5]01 Phu Ly'!G14</f>
        <v>0</v>
      </c>
      <c r="H14" s="114">
        <f>'[5]01 Vp'!H14+'[5]01 Ly Nhan'!H14+'[5]01 Duy Tien'!H14+'[5]01 Thanh Liem'!H14+'[5]01 Kim Bang'!H14+'[5]01 Binh Luc'!H14+'[5]01 Phu Ly'!H14</f>
        <v>0</v>
      </c>
      <c r="I14" s="12">
        <f t="shared" si="6"/>
        <v>0</v>
      </c>
      <c r="J14" s="12">
        <f t="shared" si="3"/>
        <v>0</v>
      </c>
      <c r="K14" s="12">
        <f t="shared" si="4"/>
        <v>0</v>
      </c>
      <c r="L14" s="114">
        <f>'[5]01 Vp'!L14+'[5]01 Ly Nhan'!L14+'[5]01 Duy Tien'!L14+'[5]01 Thanh Liem'!L14+'[5]01 Kim Bang'!L14+'[5]01 Binh Luc'!L14+'[5]01 Phu Ly'!L14</f>
        <v>0</v>
      </c>
      <c r="M14" s="114">
        <f>'[5]01 Vp'!M14+'[5]01 Ly Nhan'!M14+'[5]01 Duy Tien'!M14+'[5]01 Thanh Liem'!M14+'[5]01 Kim Bang'!M14+'[5]01 Binh Luc'!M14+'[5]01 Phu Ly'!M14</f>
        <v>0</v>
      </c>
      <c r="N14" s="114">
        <f>'[5]01 Vp'!N14+'[5]01 Ly Nhan'!N14+'[5]01 Duy Tien'!N14+'[5]01 Thanh Liem'!N14+'[5]01 Kim Bang'!N14+'[5]01 Binh Luc'!N14+'[5]01 Phu Ly'!N14</f>
        <v>0</v>
      </c>
      <c r="O14" s="114">
        <f>'[5]01 Vp'!O14+'[5]01 Ly Nhan'!O14+'[5]01 Duy Tien'!O14+'[5]01 Thanh Liem'!O14+'[5]01 Kim Bang'!O14+'[5]01 Binh Luc'!O14+'[5]01 Phu Ly'!O14</f>
        <v>0</v>
      </c>
      <c r="P14" s="114">
        <f>'[5]01 Vp'!P14+'[5]01 Ly Nhan'!P14+'[5]01 Duy Tien'!P14+'[5]01 Thanh Liem'!P14+'[5]01 Kim Bang'!P14+'[5]01 Binh Luc'!P14+'[5]01 Phu Ly'!P14</f>
        <v>0</v>
      </c>
      <c r="Q14" s="96">
        <f t="shared" si="7"/>
        <v>0</v>
      </c>
      <c r="R14" s="114">
        <f>'[5]01 Vp'!R14+'[5]01 Ly Nhan'!R14+'[5]01 Duy Tien'!R14+'[5]01 Thanh Liem'!R14+'[5]01 Kim Bang'!R14+'[5]01 Binh Luc'!R14+'[5]01 Phu Ly'!R14</f>
        <v>0</v>
      </c>
      <c r="S14" s="114">
        <f>'[5]01 Vp'!S14+'[5]01 Ly Nhan'!S14+'[5]01 Duy Tien'!S14+'[5]01 Thanh Liem'!S14+'[5]01 Kim Bang'!S14+'[5]01 Binh Luc'!S14+'[5]01 Phu Ly'!S14</f>
        <v>0</v>
      </c>
      <c r="T14" s="12">
        <f t="shared" si="8"/>
        <v>0</v>
      </c>
      <c r="U14" s="13">
        <f t="shared" si="5"/>
      </c>
      <c r="V14" s="458"/>
      <c r="W14" s="464"/>
      <c r="Y14" s="80"/>
      <c r="Z14" s="458"/>
      <c r="AA14" s="468"/>
    </row>
    <row r="15" spans="1:27" ht="17.25" customHeight="1">
      <c r="A15" s="112" t="s">
        <v>29</v>
      </c>
      <c r="B15" s="117" t="s">
        <v>98</v>
      </c>
      <c r="C15" s="114">
        <v>2</v>
      </c>
      <c r="D15" s="12">
        <f t="shared" si="2"/>
        <v>1</v>
      </c>
      <c r="E15" s="458">
        <v>1</v>
      </c>
      <c r="F15" s="114"/>
      <c r="G15" s="114">
        <f>'[5]01 Vp'!G15+'[5]01 Ly Nhan'!G15+'[5]01 Duy Tien'!G15+'[5]01 Thanh Liem'!G15+'[5]01 Kim Bang'!G15+'[5]01 Binh Luc'!G15+'[5]01 Phu Ly'!G15</f>
        <v>0</v>
      </c>
      <c r="H15" s="114">
        <f>'[5]01 Vp'!H15+'[5]01 Ly Nhan'!H15+'[5]01 Duy Tien'!H15+'[5]01 Thanh Liem'!H15+'[5]01 Kim Bang'!H15+'[5]01 Binh Luc'!H15+'[5]01 Phu Ly'!H15</f>
        <v>0</v>
      </c>
      <c r="I15" s="12">
        <f t="shared" si="6"/>
        <v>1</v>
      </c>
      <c r="J15" s="12">
        <f t="shared" si="3"/>
        <v>0</v>
      </c>
      <c r="K15" s="12">
        <f t="shared" si="4"/>
        <v>0</v>
      </c>
      <c r="L15" s="114"/>
      <c r="M15" s="114">
        <f>'[5]01 Vp'!M15+'[5]01 Ly Nhan'!M15+'[5]01 Duy Tien'!M15+'[5]01 Thanh Liem'!M15+'[5]01 Kim Bang'!M15+'[5]01 Binh Luc'!M15+'[5]01 Phu Ly'!M15</f>
        <v>0</v>
      </c>
      <c r="N15" s="114"/>
      <c r="O15" s="114">
        <f>'[5]01 Vp'!O15+'[5]01 Ly Nhan'!O15+'[5]01 Duy Tien'!O15+'[5]01 Thanh Liem'!O15+'[5]01 Kim Bang'!O15+'[5]01 Binh Luc'!O15+'[5]01 Phu Ly'!O15</f>
        <v>0</v>
      </c>
      <c r="P15" s="114">
        <f>'[5]01 Vp'!P15+'[5]01 Ly Nhan'!P15+'[5]01 Duy Tien'!P15+'[5]01 Thanh Liem'!P15+'[5]01 Kim Bang'!P15+'[5]01 Binh Luc'!P15+'[5]01 Phu Ly'!P15</f>
        <v>0</v>
      </c>
      <c r="Q15" s="96">
        <f t="shared" si="7"/>
        <v>1</v>
      </c>
      <c r="R15" s="114">
        <f>'[5]01 Vp'!R15+'[5]01 Ly Nhan'!R15+'[5]01 Duy Tien'!R15+'[5]01 Thanh Liem'!R15+'[5]01 Kim Bang'!R15+'[5]01 Binh Luc'!R15+'[5]01 Phu Ly'!R15</f>
        <v>0</v>
      </c>
      <c r="S15" s="114">
        <f>'[5]01 Vp'!S15+'[5]01 Ly Nhan'!S15+'[5]01 Duy Tien'!S15+'[5]01 Thanh Liem'!S15+'[5]01 Kim Bang'!S15+'[5]01 Binh Luc'!S15+'[5]01 Phu Ly'!S15</f>
        <v>0</v>
      </c>
      <c r="T15" s="12">
        <f t="shared" si="8"/>
        <v>1</v>
      </c>
      <c r="U15" s="13">
        <f t="shared" si="5"/>
      </c>
      <c r="V15" s="458"/>
      <c r="W15" s="464"/>
      <c r="Y15" s="80"/>
      <c r="Z15" s="458"/>
      <c r="AA15" s="468"/>
    </row>
    <row r="16" spans="1:27" ht="13.5" customHeight="1">
      <c r="A16" s="112" t="s">
        <v>30</v>
      </c>
      <c r="B16" s="113" t="s">
        <v>99</v>
      </c>
      <c r="C16" s="114">
        <v>377</v>
      </c>
      <c r="D16" s="12">
        <f t="shared" si="2"/>
        <v>1094</v>
      </c>
      <c r="E16" s="458">
        <f>'[6]01 Vp'!E16+'[6]01 Ly Nhan'!E16+'[6]01 Duy Tien'!E16+'[6]01 Thanh Liem'!E16+'[6]01 Kim Bang'!E16+'[6]01 Binh Luc'!E16+'[6]01 Phu Ly'!E16+24</f>
        <v>422</v>
      </c>
      <c r="F16" s="114">
        <v>672</v>
      </c>
      <c r="G16" s="114">
        <v>12</v>
      </c>
      <c r="H16" s="114">
        <f>'[5]01 Vp'!H16+'[5]01 Ly Nhan'!H16+'[5]01 Duy Tien'!H16+'[5]01 Thanh Liem'!H16+'[5]01 Kim Bang'!H16+'[5]01 Binh Luc'!H16+'[5]01 Phu Ly'!H16</f>
        <v>0</v>
      </c>
      <c r="I16" s="12">
        <f t="shared" si="6"/>
        <v>1082</v>
      </c>
      <c r="J16" s="12">
        <f t="shared" si="3"/>
        <v>818</v>
      </c>
      <c r="K16" s="12">
        <f t="shared" si="4"/>
        <v>512</v>
      </c>
      <c r="L16" s="114">
        <v>501</v>
      </c>
      <c r="M16" s="114">
        <v>11</v>
      </c>
      <c r="N16" s="114">
        <v>306</v>
      </c>
      <c r="O16" s="114">
        <f>'[5]01 Vp'!O16+'[5]01 Ly Nhan'!O16+'[5]01 Duy Tien'!O16+'[5]01 Thanh Liem'!O16+'[5]01 Kim Bang'!O16+'[5]01 Binh Luc'!O16+'[5]01 Phu Ly'!O16</f>
        <v>0</v>
      </c>
      <c r="P16" s="114">
        <f>'[5]01 Vp'!P16+'[5]01 Ly Nhan'!P16+'[5]01 Duy Tien'!P16+'[5]01 Thanh Liem'!P16+'[5]01 Kim Bang'!P16+'[5]01 Binh Luc'!P16+'[5]01 Phu Ly'!P16</f>
        <v>0</v>
      </c>
      <c r="Q16" s="96">
        <f t="shared" si="7"/>
        <v>264</v>
      </c>
      <c r="R16" s="114">
        <f>'[5]01 Vp'!R16+'[5]01 Ly Nhan'!R16+'[5]01 Duy Tien'!R16+'[5]01 Thanh Liem'!R16+'[5]01 Kim Bang'!R16+'[5]01 Binh Luc'!R16+'[5]01 Phu Ly'!R16</f>
        <v>0</v>
      </c>
      <c r="S16" s="114">
        <f>'[5]01 Vp'!S16+'[5]01 Ly Nhan'!S16+'[5]01 Duy Tien'!S16+'[5]01 Thanh Liem'!S16+'[5]01 Kim Bang'!S16+'[5]01 Binh Luc'!S16+'[5]01 Phu Ly'!S16</f>
        <v>0</v>
      </c>
      <c r="T16" s="12">
        <f t="shared" si="8"/>
        <v>570</v>
      </c>
      <c r="U16" s="13">
        <f t="shared" si="5"/>
        <v>0.6259168704156479</v>
      </c>
      <c r="V16" s="458"/>
      <c r="W16" s="464"/>
      <c r="Y16" s="80"/>
      <c r="Z16" s="458"/>
      <c r="AA16" s="468"/>
    </row>
    <row r="17" spans="1:27" ht="13.5" customHeight="1">
      <c r="A17" s="112" t="s">
        <v>31</v>
      </c>
      <c r="B17" s="113" t="s">
        <v>100</v>
      </c>
      <c r="C17" s="114">
        <f>'[6]01 Vp'!C17+'[6]01 Ly Nhan'!C17+'[6]01 Duy Tien'!C17+'[6]01 Thanh Liem'!C17+'[6]01 Kim Bang'!C17+'[6]01 Binh Luc'!C17+'[6]01 Phu Ly'!C17</f>
        <v>2</v>
      </c>
      <c r="D17" s="12">
        <f t="shared" si="2"/>
        <v>4</v>
      </c>
      <c r="E17" s="458">
        <f>'[6]01 Vp'!E17+'[6]01 Ly Nhan'!E17+'[6]01 Duy Tien'!E17+'[6]01 Thanh Liem'!E17+'[6]01 Kim Bang'!E17+'[6]01 Binh Luc'!E17+'[6]01 Phu Ly'!E17</f>
        <v>1</v>
      </c>
      <c r="F17" s="114">
        <v>3</v>
      </c>
      <c r="G17" s="114">
        <f>'[5]01 Vp'!G17+'[5]01 Ly Nhan'!G17+'[5]01 Duy Tien'!G17+'[5]01 Thanh Liem'!G17+'[5]01 Kim Bang'!G17+'[5]01 Binh Luc'!G17+'[5]01 Phu Ly'!G17</f>
        <v>0</v>
      </c>
      <c r="H17" s="114">
        <f>'[5]01 Vp'!H17+'[5]01 Ly Nhan'!H17+'[5]01 Duy Tien'!H17+'[5]01 Thanh Liem'!H17+'[5]01 Kim Bang'!H17+'[5]01 Binh Luc'!H17+'[5]01 Phu Ly'!H17</f>
        <v>0</v>
      </c>
      <c r="I17" s="12">
        <f t="shared" si="6"/>
        <v>4</v>
      </c>
      <c r="J17" s="12">
        <f t="shared" si="3"/>
        <v>3</v>
      </c>
      <c r="K17" s="12">
        <f t="shared" si="4"/>
        <v>2</v>
      </c>
      <c r="L17" s="114">
        <v>2</v>
      </c>
      <c r="M17" s="114">
        <f>'[5]01 Vp'!M17+'[5]01 Ly Nhan'!M17+'[5]01 Duy Tien'!M17+'[5]01 Thanh Liem'!M17+'[5]01 Kim Bang'!M17+'[5]01 Binh Luc'!M17+'[5]01 Phu Ly'!M17</f>
        <v>0</v>
      </c>
      <c r="N17" s="114">
        <v>1</v>
      </c>
      <c r="O17" s="114">
        <f>'[5]01 Vp'!O17+'[5]01 Ly Nhan'!O17+'[5]01 Duy Tien'!O17+'[5]01 Thanh Liem'!O17+'[5]01 Kim Bang'!O17+'[5]01 Binh Luc'!O17+'[5]01 Phu Ly'!O17</f>
        <v>0</v>
      </c>
      <c r="P17" s="114">
        <f>'[5]01 Vp'!P17+'[5]01 Ly Nhan'!P17+'[5]01 Duy Tien'!P17+'[5]01 Thanh Liem'!P17+'[5]01 Kim Bang'!P17+'[5]01 Binh Luc'!P17+'[5]01 Phu Ly'!P17</f>
        <v>0</v>
      </c>
      <c r="Q17" s="96">
        <f t="shared" si="7"/>
        <v>1</v>
      </c>
      <c r="R17" s="114">
        <f>'[5]01 Vp'!R17+'[5]01 Ly Nhan'!R17+'[5]01 Duy Tien'!R17+'[5]01 Thanh Liem'!R17+'[5]01 Kim Bang'!R17+'[5]01 Binh Luc'!R17+'[5]01 Phu Ly'!R17</f>
        <v>0</v>
      </c>
      <c r="S17" s="114">
        <f>'[5]01 Vp'!S17+'[5]01 Ly Nhan'!S17+'[5]01 Duy Tien'!S17+'[5]01 Thanh Liem'!S17+'[5]01 Kim Bang'!S17+'[5]01 Binh Luc'!S17+'[5]01 Phu Ly'!S17</f>
        <v>0</v>
      </c>
      <c r="T17" s="12">
        <f t="shared" si="8"/>
        <v>2</v>
      </c>
      <c r="U17" s="13">
        <f t="shared" si="5"/>
        <v>0.6666666666666666</v>
      </c>
      <c r="V17" s="458"/>
      <c r="W17" s="464"/>
      <c r="Y17" s="80"/>
      <c r="Z17" s="458"/>
      <c r="AA17" s="468"/>
    </row>
    <row r="18" spans="1:27" ht="13.5" customHeight="1">
      <c r="A18" s="112" t="s">
        <v>32</v>
      </c>
      <c r="B18" s="113" t="s">
        <v>101</v>
      </c>
      <c r="C18" s="114">
        <f>'[6]01 Vp'!C18+'[6]01 Ly Nhan'!C18+'[6]01 Duy Tien'!C18+'[6]01 Thanh Liem'!C18+'[6]01 Kim Bang'!C18+'[6]01 Binh Luc'!C18+'[6]01 Phu Ly'!C18</f>
        <v>326</v>
      </c>
      <c r="D18" s="12">
        <f t="shared" si="2"/>
        <v>341</v>
      </c>
      <c r="E18" s="458">
        <f>'[6]01 Vp'!E18+'[6]01 Ly Nhan'!E18+'[6]01 Duy Tien'!E18+'[6]01 Thanh Liem'!E18+'[6]01 Kim Bang'!E18+'[6]01 Binh Luc'!E18+'[6]01 Phu Ly'!E18</f>
        <v>43</v>
      </c>
      <c r="F18" s="114">
        <v>298</v>
      </c>
      <c r="G18" s="114">
        <f>'[5]01 Vp'!G18+'[5]01 Ly Nhan'!G18+'[5]01 Duy Tien'!G18+'[5]01 Thanh Liem'!G18+'[5]01 Kim Bang'!G18+'[5]01 Binh Luc'!G18+'[5]01 Phu Ly'!G18</f>
        <v>0</v>
      </c>
      <c r="H18" s="114">
        <f>'[5]01 Vp'!H18+'[5]01 Ly Nhan'!H18+'[5]01 Duy Tien'!H18+'[5]01 Thanh Liem'!H18+'[5]01 Kim Bang'!H18+'[5]01 Binh Luc'!H18+'[5]01 Phu Ly'!H18</f>
        <v>0</v>
      </c>
      <c r="I18" s="12">
        <f t="shared" si="6"/>
        <v>341</v>
      </c>
      <c r="J18" s="12">
        <f t="shared" si="3"/>
        <v>322</v>
      </c>
      <c r="K18" s="12">
        <f t="shared" si="4"/>
        <v>241</v>
      </c>
      <c r="L18" s="114">
        <v>240</v>
      </c>
      <c r="M18" s="114">
        <v>1</v>
      </c>
      <c r="N18" s="114">
        <v>81</v>
      </c>
      <c r="O18" s="114">
        <f>'[5]01 Vp'!O18+'[5]01 Ly Nhan'!O18+'[5]01 Duy Tien'!O18+'[5]01 Thanh Liem'!O18+'[5]01 Kim Bang'!O18+'[5]01 Binh Luc'!O18+'[5]01 Phu Ly'!O18</f>
        <v>0</v>
      </c>
      <c r="P18" s="114">
        <f>'[5]01 Vp'!P18+'[5]01 Ly Nhan'!P18+'[5]01 Duy Tien'!P18+'[5]01 Thanh Liem'!P18+'[5]01 Kim Bang'!P18+'[5]01 Binh Luc'!P18+'[5]01 Phu Ly'!P18</f>
        <v>0</v>
      </c>
      <c r="Q18" s="96">
        <f t="shared" si="7"/>
        <v>19</v>
      </c>
      <c r="R18" s="114">
        <f>'[5]01 Vp'!R18+'[5]01 Ly Nhan'!R18+'[5]01 Duy Tien'!R18+'[5]01 Thanh Liem'!R18+'[5]01 Kim Bang'!R18+'[5]01 Binh Luc'!R18+'[5]01 Phu Ly'!R18</f>
        <v>0</v>
      </c>
      <c r="S18" s="114">
        <f>'[5]01 Vp'!S18+'[5]01 Ly Nhan'!S18+'[5]01 Duy Tien'!S18+'[5]01 Thanh Liem'!S18+'[5]01 Kim Bang'!S18+'[5]01 Binh Luc'!S18+'[5]01 Phu Ly'!S18</f>
        <v>0</v>
      </c>
      <c r="T18" s="12">
        <f t="shared" si="8"/>
        <v>100</v>
      </c>
      <c r="U18" s="13">
        <f t="shared" si="5"/>
        <v>0.7484472049689441</v>
      </c>
      <c r="V18" s="458"/>
      <c r="W18" s="464"/>
      <c r="Y18" s="80"/>
      <c r="Z18" s="458"/>
      <c r="AA18" s="468"/>
    </row>
    <row r="19" spans="1:27" ht="13.5" customHeight="1">
      <c r="A19" s="112" t="s">
        <v>33</v>
      </c>
      <c r="B19" s="113" t="s">
        <v>102</v>
      </c>
      <c r="C19" s="114">
        <f>'[6]01 Vp'!C19+'[6]01 Ly Nhan'!C19+'[6]01 Duy Tien'!C19+'[6]01 Thanh Liem'!C19+'[6]01 Kim Bang'!C19+'[6]01 Binh Luc'!C19+'[6]01 Phu Ly'!C19</f>
        <v>0</v>
      </c>
      <c r="D19" s="12">
        <f t="shared" si="2"/>
        <v>1</v>
      </c>
      <c r="E19" s="458">
        <f>'[6]01 Vp'!E19+'[6]01 Ly Nhan'!E19+'[6]01 Duy Tien'!E19+'[6]01 Thanh Liem'!E19+'[6]01 Kim Bang'!E19+'[6]01 Binh Luc'!E19+'[6]01 Phu Ly'!E19</f>
        <v>1</v>
      </c>
      <c r="F19" s="114">
        <f>'[5]01 Vp'!F19+'[5]01 Ly Nhan'!F19+'[5]01 Duy Tien'!F19+'[5]01 Thanh Liem'!F19+'[5]01 Kim Bang'!F19+'[5]01 Binh Luc'!F19+'[5]01 Phu Ly'!F19</f>
        <v>0</v>
      </c>
      <c r="G19" s="114">
        <f>'[5]01 Vp'!G19+'[5]01 Ly Nhan'!G19+'[5]01 Duy Tien'!G19+'[5]01 Thanh Liem'!G19+'[5]01 Kim Bang'!G19+'[5]01 Binh Luc'!G19+'[5]01 Phu Ly'!G19</f>
        <v>0</v>
      </c>
      <c r="H19" s="114">
        <f>'[5]01 Vp'!H19+'[5]01 Ly Nhan'!H19+'[5]01 Duy Tien'!H19+'[5]01 Thanh Liem'!H19+'[5]01 Kim Bang'!H19+'[5]01 Binh Luc'!H19+'[5]01 Phu Ly'!H19</f>
        <v>0</v>
      </c>
      <c r="I19" s="12">
        <f t="shared" si="6"/>
        <v>1</v>
      </c>
      <c r="J19" s="12">
        <f t="shared" si="3"/>
        <v>1</v>
      </c>
      <c r="K19" s="12">
        <f t="shared" si="4"/>
        <v>0</v>
      </c>
      <c r="L19" s="114">
        <f>'[5]01 Vp'!L19+'[5]01 Ly Nhan'!L19+'[5]01 Duy Tien'!L19+'[5]01 Thanh Liem'!L19+'[5]01 Kim Bang'!L19+'[5]01 Binh Luc'!L19+'[5]01 Phu Ly'!L19</f>
        <v>0</v>
      </c>
      <c r="M19" s="114">
        <f>'[5]01 Vp'!M19+'[5]01 Ly Nhan'!M19+'[5]01 Duy Tien'!M19+'[5]01 Thanh Liem'!M19+'[5]01 Kim Bang'!M19+'[5]01 Binh Luc'!M19+'[5]01 Phu Ly'!M19</f>
        <v>0</v>
      </c>
      <c r="N19" s="114">
        <f>'[5]01 Vp'!N19+'[5]01 Ly Nhan'!N19+'[5]01 Duy Tien'!N19+'[5]01 Thanh Liem'!N19+'[5]01 Kim Bang'!N19+'[5]01 Binh Luc'!N19+'[5]01 Phu Ly'!N19</f>
        <v>1</v>
      </c>
      <c r="O19" s="114">
        <f>'[5]01 Vp'!O19+'[5]01 Ly Nhan'!O19+'[5]01 Duy Tien'!O19+'[5]01 Thanh Liem'!O19+'[5]01 Kim Bang'!O19+'[5]01 Binh Luc'!O19+'[5]01 Phu Ly'!O19</f>
        <v>0</v>
      </c>
      <c r="P19" s="114">
        <f>'[5]01 Vp'!P19+'[5]01 Ly Nhan'!P19+'[5]01 Duy Tien'!P19+'[5]01 Thanh Liem'!P19+'[5]01 Kim Bang'!P19+'[5]01 Binh Luc'!P19+'[5]01 Phu Ly'!P19</f>
        <v>0</v>
      </c>
      <c r="Q19" s="96">
        <f t="shared" si="7"/>
        <v>0</v>
      </c>
      <c r="R19" s="114">
        <f>'[5]01 Vp'!R19+'[5]01 Ly Nhan'!R19+'[5]01 Duy Tien'!R19+'[5]01 Thanh Liem'!R19+'[5]01 Kim Bang'!R19+'[5]01 Binh Luc'!R19+'[5]01 Phu Ly'!R19</f>
        <v>0</v>
      </c>
      <c r="S19" s="114">
        <f>'[5]01 Vp'!S19+'[5]01 Ly Nhan'!S19+'[5]01 Duy Tien'!S19+'[5]01 Thanh Liem'!S19+'[5]01 Kim Bang'!S19+'[5]01 Binh Luc'!S19+'[5]01 Phu Ly'!S19</f>
        <v>0</v>
      </c>
      <c r="T19" s="12">
        <f t="shared" si="8"/>
        <v>1</v>
      </c>
      <c r="U19" s="13">
        <f t="shared" si="5"/>
        <v>0</v>
      </c>
      <c r="V19" s="458"/>
      <c r="W19" s="464"/>
      <c r="Y19" s="80"/>
      <c r="Z19" s="458"/>
      <c r="AA19" s="468"/>
    </row>
    <row r="20" spans="1:27" ht="13.5" customHeight="1">
      <c r="A20" s="112" t="s">
        <v>34</v>
      </c>
      <c r="B20" s="113" t="s">
        <v>103</v>
      </c>
      <c r="C20" s="114">
        <f>'[6]01 Vp'!C20+'[6]01 Ly Nhan'!C20+'[6]01 Duy Tien'!C20+'[6]01 Thanh Liem'!C20+'[6]01 Kim Bang'!C20+'[6]01 Binh Luc'!C20+'[6]01 Phu Ly'!C20</f>
        <v>0</v>
      </c>
      <c r="D20" s="12">
        <f t="shared" si="2"/>
        <v>0</v>
      </c>
      <c r="E20" s="458">
        <f>'[6]01 Vp'!E20+'[6]01 Ly Nhan'!E20+'[6]01 Duy Tien'!E20+'[6]01 Thanh Liem'!E20+'[6]01 Kim Bang'!E20+'[6]01 Binh Luc'!E20+'[6]01 Phu Ly'!E20</f>
        <v>0</v>
      </c>
      <c r="F20" s="114">
        <f>'[5]01 Vp'!F20+'[5]01 Ly Nhan'!F20+'[5]01 Duy Tien'!F20+'[5]01 Thanh Liem'!F20+'[5]01 Kim Bang'!F20+'[5]01 Binh Luc'!F20+'[5]01 Phu Ly'!F20</f>
        <v>0</v>
      </c>
      <c r="G20" s="114">
        <f>'[5]01 Vp'!G20+'[5]01 Ly Nhan'!G20+'[5]01 Duy Tien'!G20+'[5]01 Thanh Liem'!G20+'[5]01 Kim Bang'!G20+'[5]01 Binh Luc'!G20+'[5]01 Phu Ly'!G20</f>
        <v>0</v>
      </c>
      <c r="H20" s="114">
        <f>'[5]01 Vp'!H20+'[5]01 Ly Nhan'!H20+'[5]01 Duy Tien'!H20+'[5]01 Thanh Liem'!H20+'[5]01 Kim Bang'!H20+'[5]01 Binh Luc'!H20+'[5]01 Phu Ly'!H20</f>
        <v>0</v>
      </c>
      <c r="I20" s="12">
        <f t="shared" si="6"/>
        <v>0</v>
      </c>
      <c r="J20" s="12">
        <f t="shared" si="3"/>
        <v>0</v>
      </c>
      <c r="K20" s="12">
        <f t="shared" si="4"/>
        <v>0</v>
      </c>
      <c r="L20" s="114">
        <f>'[5]01 Vp'!L20+'[5]01 Ly Nhan'!L20+'[5]01 Duy Tien'!L20+'[5]01 Thanh Liem'!L20+'[5]01 Kim Bang'!L20+'[5]01 Binh Luc'!L20+'[5]01 Phu Ly'!L20</f>
        <v>0</v>
      </c>
      <c r="M20" s="114">
        <f>'[5]01 Vp'!M20+'[5]01 Ly Nhan'!M20+'[5]01 Duy Tien'!M20+'[5]01 Thanh Liem'!M20+'[5]01 Kim Bang'!M20+'[5]01 Binh Luc'!M20+'[5]01 Phu Ly'!M20</f>
        <v>0</v>
      </c>
      <c r="N20" s="114">
        <f>'[5]01 Vp'!N20+'[5]01 Ly Nhan'!N20+'[5]01 Duy Tien'!N20+'[5]01 Thanh Liem'!N20+'[5]01 Kim Bang'!N20+'[5]01 Binh Luc'!N20+'[5]01 Phu Ly'!N20</f>
        <v>0</v>
      </c>
      <c r="O20" s="114">
        <f>'[5]01 Vp'!O20+'[5]01 Ly Nhan'!O20+'[5]01 Duy Tien'!O20+'[5]01 Thanh Liem'!O20+'[5]01 Kim Bang'!O20+'[5]01 Binh Luc'!O20+'[5]01 Phu Ly'!O20</f>
        <v>0</v>
      </c>
      <c r="P20" s="114">
        <f>'[5]01 Vp'!P20+'[5]01 Ly Nhan'!P20+'[5]01 Duy Tien'!P20+'[5]01 Thanh Liem'!P20+'[5]01 Kim Bang'!P20+'[5]01 Binh Luc'!P20+'[5]01 Phu Ly'!P20</f>
        <v>0</v>
      </c>
      <c r="Q20" s="96">
        <f t="shared" si="7"/>
        <v>0</v>
      </c>
      <c r="R20" s="114">
        <f>'[5]01 Vp'!R20+'[5]01 Ly Nhan'!R20+'[5]01 Duy Tien'!R20+'[5]01 Thanh Liem'!R20+'[5]01 Kim Bang'!R20+'[5]01 Binh Luc'!R20+'[5]01 Phu Ly'!R20</f>
        <v>0</v>
      </c>
      <c r="S20" s="114">
        <f>'[5]01 Vp'!S20+'[5]01 Ly Nhan'!S20+'[5]01 Duy Tien'!S20+'[5]01 Thanh Liem'!S20+'[5]01 Kim Bang'!S20+'[5]01 Binh Luc'!S20+'[5]01 Phu Ly'!S20</f>
        <v>0</v>
      </c>
      <c r="T20" s="12">
        <f t="shared" si="8"/>
        <v>0</v>
      </c>
      <c r="U20" s="13">
        <f t="shared" si="5"/>
      </c>
      <c r="V20" s="458"/>
      <c r="W20" s="464"/>
      <c r="Y20" s="80"/>
      <c r="Z20" s="458"/>
      <c r="AA20" s="468"/>
    </row>
    <row r="21" spans="1:27" ht="13.5" customHeight="1">
      <c r="A21" s="112" t="s">
        <v>35</v>
      </c>
      <c r="B21" s="113" t="s">
        <v>104</v>
      </c>
      <c r="C21" s="114">
        <f>'[6]01 Vp'!C21+'[6]01 Ly Nhan'!C21+'[6]01 Duy Tien'!C21+'[6]01 Thanh Liem'!C21+'[6]01 Kim Bang'!C21+'[6]01 Binh Luc'!C21+'[6]01 Phu Ly'!C21</f>
        <v>0</v>
      </c>
      <c r="D21" s="12">
        <f t="shared" si="2"/>
        <v>0</v>
      </c>
      <c r="E21" s="458">
        <f>'[6]01 Vp'!E21+'[6]01 Ly Nhan'!E21+'[6]01 Duy Tien'!E21+'[6]01 Thanh Liem'!E21+'[6]01 Kim Bang'!E21+'[6]01 Binh Luc'!E21+'[6]01 Phu Ly'!E21</f>
        <v>0</v>
      </c>
      <c r="F21" s="114">
        <f>'[5]01 Vp'!F21+'[5]01 Ly Nhan'!F21+'[5]01 Duy Tien'!F21+'[5]01 Thanh Liem'!F21+'[5]01 Kim Bang'!F21+'[5]01 Binh Luc'!F21+'[5]01 Phu Ly'!F21</f>
        <v>0</v>
      </c>
      <c r="G21" s="114">
        <f>'[5]01 Vp'!G21+'[5]01 Ly Nhan'!G21+'[5]01 Duy Tien'!G21+'[5]01 Thanh Liem'!G21+'[5]01 Kim Bang'!G21+'[5]01 Binh Luc'!G21+'[5]01 Phu Ly'!G21</f>
        <v>0</v>
      </c>
      <c r="H21" s="114">
        <f>'[5]01 Vp'!H21+'[5]01 Ly Nhan'!H21+'[5]01 Duy Tien'!H21+'[5]01 Thanh Liem'!H21+'[5]01 Kim Bang'!H21+'[5]01 Binh Luc'!H21+'[5]01 Phu Ly'!H21</f>
        <v>0</v>
      </c>
      <c r="I21" s="12">
        <f t="shared" si="6"/>
        <v>0</v>
      </c>
      <c r="J21" s="12">
        <f t="shared" si="3"/>
        <v>0</v>
      </c>
      <c r="K21" s="12">
        <f t="shared" si="4"/>
        <v>0</v>
      </c>
      <c r="L21" s="114">
        <f>'[5]01 Vp'!L21+'[5]01 Ly Nhan'!L21+'[5]01 Duy Tien'!L21+'[5]01 Thanh Liem'!L21+'[5]01 Kim Bang'!L21+'[5]01 Binh Luc'!L21+'[5]01 Phu Ly'!L21</f>
        <v>0</v>
      </c>
      <c r="M21" s="114">
        <f>'[5]01 Vp'!M21+'[5]01 Ly Nhan'!M21+'[5]01 Duy Tien'!M21+'[5]01 Thanh Liem'!M21+'[5]01 Kim Bang'!M21+'[5]01 Binh Luc'!M21+'[5]01 Phu Ly'!M21</f>
        <v>0</v>
      </c>
      <c r="N21" s="114">
        <f>'[5]01 Vp'!N21+'[5]01 Ly Nhan'!N21+'[5]01 Duy Tien'!N21+'[5]01 Thanh Liem'!N21+'[5]01 Kim Bang'!N21+'[5]01 Binh Luc'!N21+'[5]01 Phu Ly'!N21</f>
        <v>0</v>
      </c>
      <c r="O21" s="114">
        <f>'[5]01 Vp'!O21+'[5]01 Ly Nhan'!O21+'[5]01 Duy Tien'!O21+'[5]01 Thanh Liem'!O21+'[5]01 Kim Bang'!O21+'[5]01 Binh Luc'!O21+'[5]01 Phu Ly'!O21</f>
        <v>0</v>
      </c>
      <c r="P21" s="114">
        <f>'[5]01 Vp'!P21+'[5]01 Ly Nhan'!P21+'[5]01 Duy Tien'!P21+'[5]01 Thanh Liem'!P21+'[5]01 Kim Bang'!P21+'[5]01 Binh Luc'!P21+'[5]01 Phu Ly'!P21</f>
        <v>0</v>
      </c>
      <c r="Q21" s="96">
        <f t="shared" si="7"/>
        <v>0</v>
      </c>
      <c r="R21" s="114">
        <f>'[5]01 Vp'!R21+'[5]01 Ly Nhan'!R21+'[5]01 Duy Tien'!R21+'[5]01 Thanh Liem'!R21+'[5]01 Kim Bang'!R21+'[5]01 Binh Luc'!R21+'[5]01 Phu Ly'!R21</f>
        <v>0</v>
      </c>
      <c r="S21" s="114">
        <f>'[5]01 Vp'!S21+'[5]01 Ly Nhan'!S21+'[5]01 Duy Tien'!S21+'[5]01 Thanh Liem'!S21+'[5]01 Kim Bang'!S21+'[5]01 Binh Luc'!S21+'[5]01 Phu Ly'!S21</f>
        <v>0</v>
      </c>
      <c r="T21" s="12">
        <f t="shared" si="8"/>
        <v>0</v>
      </c>
      <c r="U21" s="13">
        <f t="shared" si="5"/>
      </c>
      <c r="V21" s="458"/>
      <c r="W21" s="464"/>
      <c r="Y21" s="80"/>
      <c r="Z21" s="458"/>
      <c r="AA21" s="468"/>
    </row>
    <row r="22" spans="1:27" ht="13.5" customHeight="1">
      <c r="A22" s="112" t="s">
        <v>36</v>
      </c>
      <c r="B22" s="113" t="s">
        <v>105</v>
      </c>
      <c r="C22" s="114">
        <f>'[6]01 Vp'!C22+'[6]01 Ly Nhan'!C22+'[6]01 Duy Tien'!C22+'[6]01 Thanh Liem'!C22+'[6]01 Kim Bang'!C22+'[6]01 Binh Luc'!C22+'[6]01 Phu Ly'!C22</f>
        <v>0</v>
      </c>
      <c r="D22" s="12">
        <f t="shared" si="2"/>
        <v>0</v>
      </c>
      <c r="E22" s="458">
        <f>'[6]01 Vp'!E22+'[6]01 Ly Nhan'!E22+'[6]01 Duy Tien'!E22+'[6]01 Thanh Liem'!E22+'[6]01 Kim Bang'!E22+'[6]01 Binh Luc'!E22+'[6]01 Phu Ly'!E22</f>
        <v>0</v>
      </c>
      <c r="F22" s="114">
        <f>'[5]01 Vp'!F22+'[5]01 Ly Nhan'!F22+'[5]01 Duy Tien'!F22+'[5]01 Thanh Liem'!F22+'[5]01 Kim Bang'!F22+'[5]01 Binh Luc'!F22+'[5]01 Phu Ly'!F22</f>
        <v>0</v>
      </c>
      <c r="G22" s="114">
        <f>'[5]01 Vp'!G22+'[5]01 Ly Nhan'!G22+'[5]01 Duy Tien'!G22+'[5]01 Thanh Liem'!G22+'[5]01 Kim Bang'!G22+'[5]01 Binh Luc'!G22+'[5]01 Phu Ly'!G22</f>
        <v>0</v>
      </c>
      <c r="H22" s="114">
        <f>'[5]01 Vp'!H22+'[5]01 Ly Nhan'!H22+'[5]01 Duy Tien'!H22+'[5]01 Thanh Liem'!H22+'[5]01 Kim Bang'!H22+'[5]01 Binh Luc'!H22+'[5]01 Phu Ly'!H22</f>
        <v>0</v>
      </c>
      <c r="I22" s="12">
        <f t="shared" si="6"/>
        <v>0</v>
      </c>
      <c r="J22" s="12">
        <f t="shared" si="3"/>
        <v>0</v>
      </c>
      <c r="K22" s="12">
        <f t="shared" si="4"/>
        <v>0</v>
      </c>
      <c r="L22" s="114">
        <f>'[5]01 Vp'!L22+'[5]01 Ly Nhan'!L22+'[5]01 Duy Tien'!L22+'[5]01 Thanh Liem'!L22+'[5]01 Kim Bang'!L22+'[5]01 Binh Luc'!L22+'[5]01 Phu Ly'!L22</f>
        <v>0</v>
      </c>
      <c r="M22" s="114">
        <f>'[5]01 Vp'!M22+'[5]01 Ly Nhan'!M22+'[5]01 Duy Tien'!M22+'[5]01 Thanh Liem'!M22+'[5]01 Kim Bang'!M22+'[5]01 Binh Luc'!M22+'[5]01 Phu Ly'!M22</f>
        <v>0</v>
      </c>
      <c r="N22" s="114">
        <f>'[5]01 Vp'!N22+'[5]01 Ly Nhan'!N22+'[5]01 Duy Tien'!N22+'[5]01 Thanh Liem'!N22+'[5]01 Kim Bang'!N22+'[5]01 Binh Luc'!N22+'[5]01 Phu Ly'!N22</f>
        <v>0</v>
      </c>
      <c r="O22" s="114">
        <f>'[5]01 Vp'!O22+'[5]01 Ly Nhan'!O22+'[5]01 Duy Tien'!O22+'[5]01 Thanh Liem'!O22+'[5]01 Kim Bang'!O22+'[5]01 Binh Luc'!O22+'[5]01 Phu Ly'!O22</f>
        <v>0</v>
      </c>
      <c r="P22" s="114">
        <f>'[5]01 Vp'!P22+'[5]01 Ly Nhan'!P22+'[5]01 Duy Tien'!P22+'[5]01 Thanh Liem'!P22+'[5]01 Kim Bang'!P22+'[5]01 Binh Luc'!P22+'[5]01 Phu Ly'!P22</f>
        <v>0</v>
      </c>
      <c r="Q22" s="96">
        <f t="shared" si="7"/>
        <v>0</v>
      </c>
      <c r="R22" s="114">
        <f>'[5]01 Vp'!R22+'[5]01 Ly Nhan'!R22+'[5]01 Duy Tien'!R22+'[5]01 Thanh Liem'!R22+'[5]01 Kim Bang'!R22+'[5]01 Binh Luc'!R22+'[5]01 Phu Ly'!R22</f>
        <v>0</v>
      </c>
      <c r="S22" s="114">
        <f>'[5]01 Vp'!S22+'[5]01 Ly Nhan'!S22+'[5]01 Duy Tien'!S22+'[5]01 Thanh Liem'!S22+'[5]01 Kim Bang'!S22+'[5]01 Binh Luc'!S22+'[5]01 Phu Ly'!S22</f>
        <v>0</v>
      </c>
      <c r="T22" s="12">
        <f t="shared" si="8"/>
        <v>0</v>
      </c>
      <c r="U22" s="13">
        <f t="shared" si="5"/>
      </c>
      <c r="V22" s="458"/>
      <c r="W22" s="464"/>
      <c r="Y22" s="80"/>
      <c r="Z22" s="458"/>
      <c r="AA22" s="468"/>
    </row>
    <row r="23" spans="1:27" ht="13.5" customHeight="1">
      <c r="A23" s="112" t="s">
        <v>37</v>
      </c>
      <c r="B23" s="113" t="s">
        <v>106</v>
      </c>
      <c r="C23" s="114">
        <f>'[6]01 Vp'!C23+'[6]01 Ly Nhan'!C23+'[6]01 Duy Tien'!C23+'[6]01 Thanh Liem'!C23+'[6]01 Kim Bang'!C23+'[6]01 Binh Luc'!C23+'[6]01 Phu Ly'!C23</f>
        <v>0</v>
      </c>
      <c r="D23" s="12">
        <f t="shared" si="2"/>
        <v>2</v>
      </c>
      <c r="E23" s="458">
        <f>'[6]01 Vp'!E23+'[6]01 Ly Nhan'!E23+'[6]01 Duy Tien'!E23+'[6]01 Thanh Liem'!E23+'[6]01 Kim Bang'!E23+'[6]01 Binh Luc'!E23+'[6]01 Phu Ly'!E23</f>
        <v>2</v>
      </c>
      <c r="F23" s="114">
        <f>'[5]01 Vp'!F23+'[5]01 Ly Nhan'!F23+'[5]01 Duy Tien'!F23+'[5]01 Thanh Liem'!F23+'[5]01 Kim Bang'!F23+'[5]01 Binh Luc'!F23+'[5]01 Phu Ly'!F23</f>
        <v>0</v>
      </c>
      <c r="G23" s="114">
        <f>'[5]01 Vp'!G23+'[5]01 Ly Nhan'!G23+'[5]01 Duy Tien'!G23+'[5]01 Thanh Liem'!G23+'[5]01 Kim Bang'!G23+'[5]01 Binh Luc'!G23+'[5]01 Phu Ly'!G23</f>
        <v>0</v>
      </c>
      <c r="H23" s="114">
        <f>'[5]01 Vp'!H23+'[5]01 Ly Nhan'!H23+'[5]01 Duy Tien'!H23+'[5]01 Thanh Liem'!H23+'[5]01 Kim Bang'!H23+'[5]01 Binh Luc'!H23+'[5]01 Phu Ly'!H23</f>
        <v>0</v>
      </c>
      <c r="I23" s="12">
        <f t="shared" si="6"/>
        <v>2</v>
      </c>
      <c r="J23" s="12">
        <f t="shared" si="3"/>
        <v>1</v>
      </c>
      <c r="K23" s="12">
        <f>L23+M23</f>
        <v>1</v>
      </c>
      <c r="L23" s="114">
        <f>'[5]01 Vp'!L23+'[5]01 Ly Nhan'!L23+'[5]01 Duy Tien'!L23+'[5]01 Thanh Liem'!L23+'[5]01 Kim Bang'!L23+'[5]01 Binh Luc'!L23+'[5]01 Phu Ly'!L23</f>
        <v>1</v>
      </c>
      <c r="M23" s="114">
        <f>'[5]01 Vp'!M23+'[5]01 Ly Nhan'!M23+'[5]01 Duy Tien'!M23+'[5]01 Thanh Liem'!M23+'[5]01 Kim Bang'!M23+'[5]01 Binh Luc'!M23+'[5]01 Phu Ly'!M23</f>
        <v>0</v>
      </c>
      <c r="N23" s="114">
        <f>'[5]01 Vp'!N23+'[5]01 Ly Nhan'!N23+'[5]01 Duy Tien'!N23+'[5]01 Thanh Liem'!N23+'[5]01 Kim Bang'!N23+'[5]01 Binh Luc'!N23+'[5]01 Phu Ly'!N23</f>
        <v>0</v>
      </c>
      <c r="O23" s="114">
        <f>'[5]01 Vp'!O23+'[5]01 Ly Nhan'!O23+'[5]01 Duy Tien'!O23+'[5]01 Thanh Liem'!O23+'[5]01 Kim Bang'!O23+'[5]01 Binh Luc'!O23+'[5]01 Phu Ly'!O23</f>
        <v>0</v>
      </c>
      <c r="P23" s="114">
        <f>'[5]01 Vp'!P23+'[5]01 Ly Nhan'!P23+'[5]01 Duy Tien'!P23+'[5]01 Thanh Liem'!P23+'[5]01 Kim Bang'!P23+'[5]01 Binh Luc'!P23+'[5]01 Phu Ly'!P23</f>
        <v>0</v>
      </c>
      <c r="Q23" s="96">
        <f t="shared" si="7"/>
        <v>1</v>
      </c>
      <c r="R23" s="114">
        <f>'[5]01 Vp'!R23+'[5]01 Ly Nhan'!R23+'[5]01 Duy Tien'!R23+'[5]01 Thanh Liem'!R23+'[5]01 Kim Bang'!R23+'[5]01 Binh Luc'!R23+'[5]01 Phu Ly'!R23</f>
        <v>0</v>
      </c>
      <c r="S23" s="114">
        <f>'[5]01 Vp'!S23+'[5]01 Ly Nhan'!S23+'[5]01 Duy Tien'!S23+'[5]01 Thanh Liem'!S23+'[5]01 Kim Bang'!S23+'[5]01 Binh Luc'!S23+'[5]01 Phu Ly'!S23</f>
        <v>0</v>
      </c>
      <c r="T23" s="12">
        <f t="shared" si="8"/>
        <v>1</v>
      </c>
      <c r="U23" s="13">
        <f t="shared" si="5"/>
        <v>1</v>
      </c>
      <c r="V23" s="458"/>
      <c r="W23" s="464"/>
      <c r="Y23" s="80"/>
      <c r="Z23" s="458"/>
      <c r="AA23" s="468"/>
    </row>
    <row r="24" spans="1:27" ht="14.25" customHeight="1">
      <c r="A24" s="110" t="s">
        <v>50</v>
      </c>
      <c r="B24" s="111" t="s">
        <v>107</v>
      </c>
      <c r="C24" s="114">
        <f>'[6]01 Vp'!C24+'[6]01 Ly Nhan'!C24+'[6]01 Duy Tien'!C24+'[6]01 Thanh Liem'!C24+'[6]01 Kim Bang'!C24+'[6]01 Binh Luc'!C24+'[6]01 Phu Ly'!C24</f>
        <v>121</v>
      </c>
      <c r="D24" s="12">
        <f aca="true" t="shared" si="9" ref="D24:T24">SUM(D25:D37)</f>
        <v>446</v>
      </c>
      <c r="E24" s="458">
        <f>'[6]01 Vp'!E24+'[6]01 Ly Nhan'!E24+'[6]01 Duy Tien'!E24+'[6]01 Thanh Liem'!E24+'[6]01 Kim Bang'!E24+'[6]01 Binh Luc'!E24+'[6]01 Phu Ly'!E24</f>
        <v>258</v>
      </c>
      <c r="F24" s="12">
        <f>SUM(F25:F37)</f>
        <v>188</v>
      </c>
      <c r="G24" s="12">
        <f>SUM(G25:G37)</f>
        <v>7</v>
      </c>
      <c r="H24" s="12">
        <f>SUM(H25:H37)</f>
        <v>0</v>
      </c>
      <c r="I24" s="12">
        <f t="shared" si="6"/>
        <v>439</v>
      </c>
      <c r="J24" s="12">
        <f t="shared" si="9"/>
        <v>367</v>
      </c>
      <c r="K24" s="12">
        <f t="shared" si="9"/>
        <v>127</v>
      </c>
      <c r="L24" s="12">
        <f t="shared" si="9"/>
        <v>120</v>
      </c>
      <c r="M24" s="12">
        <f t="shared" si="9"/>
        <v>7</v>
      </c>
      <c r="N24" s="12">
        <f t="shared" si="9"/>
        <v>237</v>
      </c>
      <c r="O24" s="12">
        <f t="shared" si="9"/>
        <v>0</v>
      </c>
      <c r="P24" s="12">
        <f t="shared" si="9"/>
        <v>3</v>
      </c>
      <c r="Q24" s="96">
        <f t="shared" si="7"/>
        <v>71</v>
      </c>
      <c r="R24" s="12">
        <f>SUM(R25:R37)</f>
        <v>0</v>
      </c>
      <c r="S24" s="12">
        <f>SUM(S25:S37)</f>
        <v>1</v>
      </c>
      <c r="T24" s="12">
        <f t="shared" si="9"/>
        <v>312</v>
      </c>
      <c r="U24" s="13">
        <f t="shared" si="5"/>
        <v>0.3460490463215259</v>
      </c>
      <c r="V24" s="457"/>
      <c r="W24" s="464"/>
      <c r="Y24" s="80"/>
      <c r="Z24" s="457"/>
      <c r="AA24" s="468"/>
    </row>
    <row r="25" spans="1:27" ht="14.25" customHeight="1">
      <c r="A25" s="112" t="s">
        <v>25</v>
      </c>
      <c r="B25" s="113" t="s">
        <v>94</v>
      </c>
      <c r="C25" s="114">
        <f>'[6]01 Vp'!C25+'[6]01 Ly Nhan'!C25+'[6]01 Duy Tien'!C25+'[6]01 Thanh Liem'!C25+'[6]01 Kim Bang'!C25+'[6]01 Binh Luc'!C25+'[6]01 Phu Ly'!C25</f>
        <v>38</v>
      </c>
      <c r="D25" s="12">
        <f>E25+F25</f>
        <v>242</v>
      </c>
      <c r="E25" s="458">
        <f>'[6]01 Vp'!E25+'[6]01 Ly Nhan'!E25+'[6]01 Duy Tien'!E25+'[6]01 Thanh Liem'!E25+'[6]01 Kim Bang'!E25+'[6]01 Binh Luc'!E25+'[6]01 Phu Ly'!E25</f>
        <v>127</v>
      </c>
      <c r="F25" s="114">
        <v>115</v>
      </c>
      <c r="G25" s="114">
        <v>1</v>
      </c>
      <c r="H25" s="114">
        <f>'[5]01 Vp'!H25+'[5]01 Ly Nhan'!H25+'[5]01 Duy Tien'!H25+'[5]01 Thanh Liem'!H25+'[5]01 Kim Bang'!H25+'[5]01 Binh Luc'!H25+'[5]01 Phu Ly'!H25</f>
        <v>0</v>
      </c>
      <c r="I25" s="12">
        <f t="shared" si="6"/>
        <v>241</v>
      </c>
      <c r="J25" s="12">
        <f t="shared" si="3"/>
        <v>213</v>
      </c>
      <c r="K25" s="12">
        <f>L25+M25</f>
        <v>78</v>
      </c>
      <c r="L25" s="114">
        <v>76</v>
      </c>
      <c r="M25" s="114">
        <v>2</v>
      </c>
      <c r="N25" s="114">
        <v>132</v>
      </c>
      <c r="O25" s="114">
        <f>'[5]01 Vp'!O25+'[5]01 Ly Nhan'!O25+'[5]01 Duy Tien'!O25+'[5]01 Thanh Liem'!O25+'[5]01 Kim Bang'!O25+'[5]01 Binh Luc'!O25+'[5]01 Phu Ly'!O25</f>
        <v>0</v>
      </c>
      <c r="P25" s="114">
        <f>'[5]01 Vp'!P25+'[5]01 Ly Nhan'!P25+'[5]01 Duy Tien'!P25+'[5]01 Thanh Liem'!P25+'[5]01 Kim Bang'!P25+'[5]01 Binh Luc'!P25+'[5]01 Phu Ly'!P25</f>
        <v>3</v>
      </c>
      <c r="Q25" s="96">
        <f t="shared" si="7"/>
        <v>28</v>
      </c>
      <c r="R25" s="114">
        <f>'[5]01 Vp'!R25+'[5]01 Ly Nhan'!R25+'[5]01 Duy Tien'!R25+'[5]01 Thanh Liem'!R25+'[5]01 Kim Bang'!R25+'[5]01 Binh Luc'!R25+'[5]01 Phu Ly'!R25</f>
        <v>0</v>
      </c>
      <c r="S25" s="114">
        <f>'[5]01 Vp'!S25+'[5]01 Ly Nhan'!S25+'[5]01 Duy Tien'!S25+'[5]01 Thanh Liem'!S25+'[5]01 Kim Bang'!S25+'[5]01 Binh Luc'!S25+'[5]01 Phu Ly'!S25</f>
        <v>0</v>
      </c>
      <c r="T25" s="12">
        <f t="shared" si="8"/>
        <v>163</v>
      </c>
      <c r="U25" s="13">
        <f t="shared" si="5"/>
        <v>0.36619718309859156</v>
      </c>
      <c r="V25" s="458"/>
      <c r="W25" s="464"/>
      <c r="Y25" s="80"/>
      <c r="Z25" s="458"/>
      <c r="AA25" s="468"/>
    </row>
    <row r="26" spans="1:27" ht="14.25" customHeight="1">
      <c r="A26" s="112" t="s">
        <v>26</v>
      </c>
      <c r="B26" s="115" t="s">
        <v>95</v>
      </c>
      <c r="C26" s="114">
        <f>'[6]01 Vp'!C26+'[6]01 Ly Nhan'!C26+'[6]01 Duy Tien'!C26+'[6]01 Thanh Liem'!C26+'[6]01 Kim Bang'!C26+'[6]01 Binh Luc'!C26+'[6]01 Phu Ly'!C26</f>
        <v>10</v>
      </c>
      <c r="D26" s="12">
        <f aca="true" t="shared" si="10" ref="D26:D37">E26+F26</f>
        <v>58</v>
      </c>
      <c r="E26" s="458">
        <f>'[6]01 Vp'!E26+'[6]01 Ly Nhan'!E26+'[6]01 Duy Tien'!E26+'[6]01 Thanh Liem'!E26+'[6]01 Kim Bang'!E26+'[6]01 Binh Luc'!E26+'[6]01 Phu Ly'!E26</f>
        <v>42</v>
      </c>
      <c r="F26" s="114">
        <v>16</v>
      </c>
      <c r="G26" s="114">
        <v>2</v>
      </c>
      <c r="H26" s="114">
        <f>'[5]01 Vp'!H26+'[5]01 Ly Nhan'!H26+'[5]01 Duy Tien'!H26+'[5]01 Thanh Liem'!H26+'[5]01 Kim Bang'!H26+'[5]01 Binh Luc'!H26+'[5]01 Phu Ly'!H26</f>
        <v>0</v>
      </c>
      <c r="I26" s="12">
        <f t="shared" si="6"/>
        <v>56</v>
      </c>
      <c r="J26" s="12">
        <f t="shared" si="3"/>
        <v>45</v>
      </c>
      <c r="K26" s="12">
        <f aca="true" t="shared" si="11" ref="K26:K37">L26+M26</f>
        <v>11</v>
      </c>
      <c r="L26" s="114">
        <v>8</v>
      </c>
      <c r="M26" s="114">
        <v>3</v>
      </c>
      <c r="N26" s="114">
        <v>34</v>
      </c>
      <c r="O26" s="114">
        <f>'[5]01 Vp'!O26+'[5]01 Ly Nhan'!O26+'[5]01 Duy Tien'!O26+'[5]01 Thanh Liem'!O26+'[5]01 Kim Bang'!O26+'[5]01 Binh Luc'!O26+'[5]01 Phu Ly'!O26</f>
        <v>0</v>
      </c>
      <c r="P26" s="114">
        <f>'[5]01 Vp'!P26+'[5]01 Ly Nhan'!P26+'[5]01 Duy Tien'!P26+'[5]01 Thanh Liem'!P26+'[5]01 Kim Bang'!P26+'[5]01 Binh Luc'!P26+'[5]01 Phu Ly'!P26</f>
        <v>0</v>
      </c>
      <c r="Q26" s="96">
        <f t="shared" si="7"/>
        <v>10</v>
      </c>
      <c r="R26" s="114">
        <f>'[5]01 Vp'!R26+'[5]01 Ly Nhan'!R26+'[5]01 Duy Tien'!R26+'[5]01 Thanh Liem'!R26+'[5]01 Kim Bang'!R26+'[5]01 Binh Luc'!R26+'[5]01 Phu Ly'!R26</f>
        <v>0</v>
      </c>
      <c r="S26" s="114">
        <v>1</v>
      </c>
      <c r="T26" s="12">
        <f t="shared" si="8"/>
        <v>45</v>
      </c>
      <c r="U26" s="13">
        <f t="shared" si="5"/>
        <v>0.24444444444444444</v>
      </c>
      <c r="V26" s="458"/>
      <c r="W26" s="464"/>
      <c r="Y26" s="80"/>
      <c r="Z26" s="458"/>
      <c r="AA26" s="468"/>
    </row>
    <row r="27" spans="1:27" ht="14.25" customHeight="1">
      <c r="A27" s="112" t="s">
        <v>27</v>
      </c>
      <c r="B27" s="116" t="s">
        <v>96</v>
      </c>
      <c r="C27" s="114">
        <f>'[6]01 Vp'!C27+'[6]01 Ly Nhan'!C27+'[6]01 Duy Tien'!C27+'[6]01 Thanh Liem'!C27+'[6]01 Kim Bang'!C27+'[6]01 Binh Luc'!C27+'[6]01 Phu Ly'!C27</f>
        <v>0</v>
      </c>
      <c r="D27" s="12">
        <f t="shared" si="10"/>
        <v>0</v>
      </c>
      <c r="E27" s="458">
        <f>'[6]01 Vp'!E27+'[6]01 Ly Nhan'!E27+'[6]01 Duy Tien'!E27+'[6]01 Thanh Liem'!E27+'[6]01 Kim Bang'!E27+'[6]01 Binh Luc'!E27+'[6]01 Phu Ly'!E27</f>
        <v>0</v>
      </c>
      <c r="F27" s="114">
        <f>'[5]01 Vp'!F27+'[5]01 Ly Nhan'!F27+'[5]01 Duy Tien'!F27+'[5]01 Thanh Liem'!F27+'[5]01 Kim Bang'!F27+'[5]01 Binh Luc'!F27+'[5]01 Phu Ly'!F27</f>
        <v>0</v>
      </c>
      <c r="G27" s="114">
        <f>'[5]01 Vp'!G27+'[5]01 Ly Nhan'!G27+'[5]01 Duy Tien'!G27+'[5]01 Thanh Liem'!G27+'[5]01 Kim Bang'!G27+'[5]01 Binh Luc'!G27+'[5]01 Phu Ly'!G27</f>
        <v>0</v>
      </c>
      <c r="H27" s="114">
        <f>'[5]01 Vp'!H27+'[5]01 Ly Nhan'!H27+'[5]01 Duy Tien'!H27+'[5]01 Thanh Liem'!H27+'[5]01 Kim Bang'!H27+'[5]01 Binh Luc'!H27+'[5]01 Phu Ly'!H27</f>
        <v>0</v>
      </c>
      <c r="I27" s="12">
        <f t="shared" si="6"/>
        <v>0</v>
      </c>
      <c r="J27" s="12">
        <f t="shared" si="3"/>
        <v>0</v>
      </c>
      <c r="K27" s="12">
        <f t="shared" si="11"/>
        <v>0</v>
      </c>
      <c r="L27" s="114">
        <f>'[5]01 Vp'!L27+'[5]01 Ly Nhan'!L27+'[5]01 Duy Tien'!L27+'[5]01 Thanh Liem'!L27+'[5]01 Kim Bang'!L27+'[5]01 Binh Luc'!L27+'[5]01 Phu Ly'!L27</f>
        <v>0</v>
      </c>
      <c r="M27" s="114">
        <f>'[5]01 Vp'!M27+'[5]01 Ly Nhan'!M27+'[5]01 Duy Tien'!M27+'[5]01 Thanh Liem'!M27+'[5]01 Kim Bang'!M27+'[5]01 Binh Luc'!M27+'[5]01 Phu Ly'!M27</f>
        <v>0</v>
      </c>
      <c r="N27" s="114">
        <f>'[5]01 Vp'!N27+'[5]01 Ly Nhan'!N27+'[5]01 Duy Tien'!N27+'[5]01 Thanh Liem'!N27+'[5]01 Kim Bang'!N27+'[5]01 Binh Luc'!N27+'[5]01 Phu Ly'!N27</f>
        <v>0</v>
      </c>
      <c r="O27" s="114">
        <f>'[5]01 Vp'!O27+'[5]01 Ly Nhan'!O27+'[5]01 Duy Tien'!O27+'[5]01 Thanh Liem'!O27+'[5]01 Kim Bang'!O27+'[5]01 Binh Luc'!O27+'[5]01 Phu Ly'!O27</f>
        <v>0</v>
      </c>
      <c r="P27" s="114">
        <f>'[5]01 Vp'!P27+'[5]01 Ly Nhan'!P27+'[5]01 Duy Tien'!P27+'[5]01 Thanh Liem'!P27+'[5]01 Kim Bang'!P27+'[5]01 Binh Luc'!P27+'[5]01 Phu Ly'!P27</f>
        <v>0</v>
      </c>
      <c r="Q27" s="96">
        <f t="shared" si="7"/>
        <v>0</v>
      </c>
      <c r="R27" s="114">
        <f>'[5]01 Vp'!R27+'[5]01 Ly Nhan'!R27+'[5]01 Duy Tien'!R27+'[5]01 Thanh Liem'!R27+'[5]01 Kim Bang'!R27+'[5]01 Binh Luc'!R27+'[5]01 Phu Ly'!R27</f>
        <v>0</v>
      </c>
      <c r="S27" s="114">
        <f>'[5]01 Vp'!S27+'[5]01 Ly Nhan'!S27+'[5]01 Duy Tien'!S27+'[5]01 Thanh Liem'!S27+'[5]01 Kim Bang'!S27+'[5]01 Binh Luc'!S27+'[5]01 Phu Ly'!S27</f>
        <v>0</v>
      </c>
      <c r="T27" s="12">
        <f t="shared" si="8"/>
        <v>0</v>
      </c>
      <c r="U27" s="13">
        <f t="shared" si="5"/>
      </c>
      <c r="V27" s="458"/>
      <c r="W27" s="464"/>
      <c r="Y27" s="80"/>
      <c r="Z27" s="458"/>
      <c r="AA27" s="468"/>
    </row>
    <row r="28" spans="1:27" ht="14.25" customHeight="1">
      <c r="A28" s="112" t="s">
        <v>28</v>
      </c>
      <c r="B28" s="113" t="s">
        <v>97</v>
      </c>
      <c r="C28" s="114">
        <f>'[6]01 Vp'!C28+'[6]01 Ly Nhan'!C28+'[6]01 Duy Tien'!C28+'[6]01 Thanh Liem'!C28+'[6]01 Kim Bang'!C28+'[6]01 Binh Luc'!C28+'[6]01 Phu Ly'!C28</f>
        <v>0</v>
      </c>
      <c r="D28" s="12">
        <f t="shared" si="10"/>
        <v>0</v>
      </c>
      <c r="E28" s="458">
        <f>'[6]01 Vp'!E28+'[6]01 Ly Nhan'!E28+'[6]01 Duy Tien'!E28+'[6]01 Thanh Liem'!E28+'[6]01 Kim Bang'!E28+'[6]01 Binh Luc'!E28+'[6]01 Phu Ly'!E28</f>
        <v>0</v>
      </c>
      <c r="F28" s="114">
        <f>'[5]01 Vp'!F28+'[5]01 Ly Nhan'!F28+'[5]01 Duy Tien'!F28+'[5]01 Thanh Liem'!F28+'[5]01 Kim Bang'!F28+'[5]01 Binh Luc'!F28+'[5]01 Phu Ly'!F28</f>
        <v>0</v>
      </c>
      <c r="G28" s="114">
        <f>'[5]01 Vp'!G28+'[5]01 Ly Nhan'!G28+'[5]01 Duy Tien'!G28+'[5]01 Thanh Liem'!G28+'[5]01 Kim Bang'!G28+'[5]01 Binh Luc'!G28+'[5]01 Phu Ly'!G28</f>
        <v>0</v>
      </c>
      <c r="H28" s="114">
        <f>'[5]01 Vp'!H28+'[5]01 Ly Nhan'!H28+'[5]01 Duy Tien'!H28+'[5]01 Thanh Liem'!H28+'[5]01 Kim Bang'!H28+'[5]01 Binh Luc'!H28+'[5]01 Phu Ly'!H28</f>
        <v>0</v>
      </c>
      <c r="I28" s="12">
        <f t="shared" si="6"/>
        <v>0</v>
      </c>
      <c r="J28" s="12">
        <f t="shared" si="3"/>
        <v>0</v>
      </c>
      <c r="K28" s="12">
        <f t="shared" si="11"/>
        <v>0</v>
      </c>
      <c r="L28" s="114">
        <f>'[5]01 Vp'!L28+'[5]01 Ly Nhan'!L28+'[5]01 Duy Tien'!L28+'[5]01 Thanh Liem'!L28+'[5]01 Kim Bang'!L28+'[5]01 Binh Luc'!L28+'[5]01 Phu Ly'!L28</f>
        <v>0</v>
      </c>
      <c r="M28" s="114">
        <f>'[5]01 Vp'!M28+'[5]01 Ly Nhan'!M28+'[5]01 Duy Tien'!M28+'[5]01 Thanh Liem'!M28+'[5]01 Kim Bang'!M28+'[5]01 Binh Luc'!M28+'[5]01 Phu Ly'!M28</f>
        <v>0</v>
      </c>
      <c r="N28" s="114">
        <f>'[5]01 Vp'!N28+'[5]01 Ly Nhan'!N28+'[5]01 Duy Tien'!N28+'[5]01 Thanh Liem'!N28+'[5]01 Kim Bang'!N28+'[5]01 Binh Luc'!N28+'[5]01 Phu Ly'!N28</f>
        <v>0</v>
      </c>
      <c r="O28" s="114">
        <f>'[5]01 Vp'!O28+'[5]01 Ly Nhan'!O28+'[5]01 Duy Tien'!O28+'[5]01 Thanh Liem'!O28+'[5]01 Kim Bang'!O28+'[5]01 Binh Luc'!O28+'[5]01 Phu Ly'!O28</f>
        <v>0</v>
      </c>
      <c r="P28" s="114">
        <f>'[5]01 Vp'!P28+'[5]01 Ly Nhan'!P28+'[5]01 Duy Tien'!P28+'[5]01 Thanh Liem'!P28+'[5]01 Kim Bang'!P28+'[5]01 Binh Luc'!P28+'[5]01 Phu Ly'!P28</f>
        <v>0</v>
      </c>
      <c r="Q28" s="96">
        <f t="shared" si="7"/>
        <v>0</v>
      </c>
      <c r="R28" s="114">
        <f>'[5]01 Vp'!R28+'[5]01 Ly Nhan'!R28+'[5]01 Duy Tien'!R28+'[5]01 Thanh Liem'!R28+'[5]01 Kim Bang'!R28+'[5]01 Binh Luc'!R28+'[5]01 Phu Ly'!R28</f>
        <v>0</v>
      </c>
      <c r="S28" s="114">
        <f>'[5]01 Vp'!S28+'[5]01 Ly Nhan'!S28+'[5]01 Duy Tien'!S28+'[5]01 Thanh Liem'!S28+'[5]01 Kim Bang'!S28+'[5]01 Binh Luc'!S28+'[5]01 Phu Ly'!S28</f>
        <v>0</v>
      </c>
      <c r="T28" s="12">
        <f t="shared" si="8"/>
        <v>0</v>
      </c>
      <c r="U28" s="13">
        <f t="shared" si="5"/>
      </c>
      <c r="V28" s="458"/>
      <c r="W28" s="464"/>
      <c r="Y28" s="80"/>
      <c r="Z28" s="458"/>
      <c r="AA28" s="468"/>
    </row>
    <row r="29" spans="1:27" ht="16.5" customHeight="1">
      <c r="A29" s="112" t="s">
        <v>29</v>
      </c>
      <c r="B29" s="117" t="s">
        <v>98</v>
      </c>
      <c r="C29" s="114">
        <f>'[6]01 Vp'!C29+'[6]01 Ly Nhan'!C29+'[6]01 Duy Tien'!C29+'[6]01 Thanh Liem'!C29+'[6]01 Kim Bang'!C29+'[6]01 Binh Luc'!C29+'[6]01 Phu Ly'!C29</f>
        <v>0</v>
      </c>
      <c r="D29" s="12">
        <f t="shared" si="10"/>
        <v>0</v>
      </c>
      <c r="E29" s="458">
        <f>'[6]01 Vp'!E29+'[6]01 Ly Nhan'!E29+'[6]01 Duy Tien'!E29+'[6]01 Thanh Liem'!E29+'[6]01 Kim Bang'!E29+'[6]01 Binh Luc'!E29+'[6]01 Phu Ly'!E29</f>
        <v>0</v>
      </c>
      <c r="F29" s="114">
        <f>'[5]01 Vp'!F29+'[5]01 Ly Nhan'!F29+'[5]01 Duy Tien'!F29+'[5]01 Thanh Liem'!F29+'[5]01 Kim Bang'!F29+'[5]01 Binh Luc'!F29+'[5]01 Phu Ly'!F29</f>
        <v>0</v>
      </c>
      <c r="G29" s="114">
        <f>'[5]01 Vp'!G29+'[5]01 Ly Nhan'!G29+'[5]01 Duy Tien'!G29+'[5]01 Thanh Liem'!G29+'[5]01 Kim Bang'!G29+'[5]01 Binh Luc'!G29+'[5]01 Phu Ly'!G29</f>
        <v>0</v>
      </c>
      <c r="H29" s="114">
        <f>'[5]01 Vp'!H29+'[5]01 Ly Nhan'!H29+'[5]01 Duy Tien'!H29+'[5]01 Thanh Liem'!H29+'[5]01 Kim Bang'!H29+'[5]01 Binh Luc'!H29+'[5]01 Phu Ly'!H29</f>
        <v>0</v>
      </c>
      <c r="I29" s="12">
        <f t="shared" si="6"/>
        <v>0</v>
      </c>
      <c r="J29" s="12">
        <f t="shared" si="3"/>
        <v>0</v>
      </c>
      <c r="K29" s="12">
        <f t="shared" si="11"/>
        <v>0</v>
      </c>
      <c r="L29" s="114">
        <f>'[5]01 Vp'!L29+'[5]01 Ly Nhan'!L29+'[5]01 Duy Tien'!L29+'[5]01 Thanh Liem'!L29+'[5]01 Kim Bang'!L29+'[5]01 Binh Luc'!L29+'[5]01 Phu Ly'!L29</f>
        <v>0</v>
      </c>
      <c r="M29" s="114">
        <f>'[5]01 Vp'!M29+'[5]01 Ly Nhan'!M29+'[5]01 Duy Tien'!M29+'[5]01 Thanh Liem'!M29+'[5]01 Kim Bang'!M29+'[5]01 Binh Luc'!M29+'[5]01 Phu Ly'!M29</f>
        <v>0</v>
      </c>
      <c r="N29" s="114">
        <f>'[5]01 Vp'!N29+'[5]01 Ly Nhan'!N29+'[5]01 Duy Tien'!N29+'[5]01 Thanh Liem'!N29+'[5]01 Kim Bang'!N29+'[5]01 Binh Luc'!N29+'[5]01 Phu Ly'!N29</f>
        <v>0</v>
      </c>
      <c r="O29" s="114">
        <f>'[5]01 Vp'!O29+'[5]01 Ly Nhan'!O29+'[5]01 Duy Tien'!O29+'[5]01 Thanh Liem'!O29+'[5]01 Kim Bang'!O29+'[5]01 Binh Luc'!O29+'[5]01 Phu Ly'!O29</f>
        <v>0</v>
      </c>
      <c r="P29" s="114">
        <f>'[5]01 Vp'!P29+'[5]01 Ly Nhan'!P29+'[5]01 Duy Tien'!P29+'[5]01 Thanh Liem'!P29+'[5]01 Kim Bang'!P29+'[5]01 Binh Luc'!P29+'[5]01 Phu Ly'!P29</f>
        <v>0</v>
      </c>
      <c r="Q29" s="96">
        <f t="shared" si="7"/>
        <v>0</v>
      </c>
      <c r="R29" s="114">
        <f>'[5]01 Vp'!R29+'[5]01 Ly Nhan'!R29+'[5]01 Duy Tien'!R29+'[5]01 Thanh Liem'!R29+'[5]01 Kim Bang'!R29+'[5]01 Binh Luc'!R29+'[5]01 Phu Ly'!R29</f>
        <v>0</v>
      </c>
      <c r="S29" s="114">
        <f>'[5]01 Vp'!S29+'[5]01 Ly Nhan'!S29+'[5]01 Duy Tien'!S29+'[5]01 Thanh Liem'!S29+'[5]01 Kim Bang'!S29+'[5]01 Binh Luc'!S29+'[5]01 Phu Ly'!S29</f>
        <v>0</v>
      </c>
      <c r="T29" s="12">
        <f t="shared" si="8"/>
        <v>0</v>
      </c>
      <c r="U29" s="13">
        <f t="shared" si="5"/>
      </c>
      <c r="V29" s="458"/>
      <c r="W29" s="464"/>
      <c r="Y29" s="80"/>
      <c r="Z29" s="458"/>
      <c r="AA29" s="468"/>
    </row>
    <row r="30" spans="1:27" ht="14.25" customHeight="1">
      <c r="A30" s="112" t="s">
        <v>30</v>
      </c>
      <c r="B30" s="113" t="s">
        <v>99</v>
      </c>
      <c r="C30" s="114">
        <f>'[6]01 Vp'!C30+'[6]01 Ly Nhan'!C30+'[6]01 Duy Tien'!C30+'[6]01 Thanh Liem'!C30+'[6]01 Kim Bang'!C30+'[6]01 Binh Luc'!C30+'[6]01 Phu Ly'!C30</f>
        <v>25</v>
      </c>
      <c r="D30" s="12">
        <f t="shared" si="10"/>
        <v>79</v>
      </c>
      <c r="E30" s="458">
        <f>'[6]01 Vp'!E30+'[6]01 Ly Nhan'!E30+'[6]01 Duy Tien'!E30+'[6]01 Thanh Liem'!E30+'[6]01 Kim Bang'!E30+'[6]01 Binh Luc'!E30+'[6]01 Phu Ly'!E30</f>
        <v>50</v>
      </c>
      <c r="F30" s="114">
        <v>29</v>
      </c>
      <c r="G30" s="114">
        <v>1</v>
      </c>
      <c r="H30" s="114">
        <f>'[5]01 Vp'!H30+'[5]01 Ly Nhan'!H30+'[5]01 Duy Tien'!H30+'[5]01 Thanh Liem'!H30+'[5]01 Kim Bang'!H30+'[5]01 Binh Luc'!H30+'[5]01 Phu Ly'!H30</f>
        <v>0</v>
      </c>
      <c r="I30" s="12">
        <f t="shared" si="6"/>
        <v>78</v>
      </c>
      <c r="J30" s="12">
        <f t="shared" si="3"/>
        <v>53</v>
      </c>
      <c r="K30" s="12">
        <f t="shared" si="11"/>
        <v>25</v>
      </c>
      <c r="L30" s="114">
        <v>25</v>
      </c>
      <c r="M30" s="114">
        <f>'[5]01 Vp'!M30+'[5]01 Ly Nhan'!M30+'[5]01 Duy Tien'!M30+'[5]01 Thanh Liem'!M30+'[5]01 Kim Bang'!M30+'[5]01 Binh Luc'!M30+'[5]01 Phu Ly'!M30</f>
        <v>0</v>
      </c>
      <c r="N30" s="114">
        <v>28</v>
      </c>
      <c r="O30" s="114">
        <f>'[5]01 Vp'!O30+'[5]01 Ly Nhan'!O30+'[5]01 Duy Tien'!O30+'[5]01 Thanh Liem'!O30+'[5]01 Kim Bang'!O30+'[5]01 Binh Luc'!O30+'[5]01 Phu Ly'!O30</f>
        <v>0</v>
      </c>
      <c r="P30" s="114">
        <f>'[5]01 Vp'!P30+'[5]01 Ly Nhan'!P30+'[5]01 Duy Tien'!P30+'[5]01 Thanh Liem'!P30+'[5]01 Kim Bang'!P30+'[5]01 Binh Luc'!P30+'[5]01 Phu Ly'!P30</f>
        <v>0</v>
      </c>
      <c r="Q30" s="96">
        <f t="shared" si="7"/>
        <v>25</v>
      </c>
      <c r="R30" s="114">
        <f>'[5]01 Vp'!R30+'[5]01 Ly Nhan'!R30+'[5]01 Duy Tien'!R30+'[5]01 Thanh Liem'!R30+'[5]01 Kim Bang'!R30+'[5]01 Binh Luc'!R30+'[5]01 Phu Ly'!R30</f>
        <v>0</v>
      </c>
      <c r="S30" s="114">
        <f>'[5]01 Vp'!S30+'[5]01 Ly Nhan'!S30+'[5]01 Duy Tien'!S30+'[5]01 Thanh Liem'!S30+'[5]01 Kim Bang'!S30+'[5]01 Binh Luc'!S30+'[5]01 Phu Ly'!S30</f>
        <v>0</v>
      </c>
      <c r="T30" s="12">
        <f t="shared" si="8"/>
        <v>53</v>
      </c>
      <c r="U30" s="13">
        <f t="shared" si="5"/>
        <v>0.4716981132075472</v>
      </c>
      <c r="V30" s="458"/>
      <c r="W30" s="464"/>
      <c r="Y30" s="80"/>
      <c r="Z30" s="458"/>
      <c r="AA30" s="468"/>
    </row>
    <row r="31" spans="1:27" ht="14.25" customHeight="1">
      <c r="A31" s="112" t="s">
        <v>31</v>
      </c>
      <c r="B31" s="113" t="s">
        <v>100</v>
      </c>
      <c r="C31" s="114">
        <f>'[6]01 Vp'!C31+'[6]01 Ly Nhan'!C31+'[6]01 Duy Tien'!C31+'[6]01 Thanh Liem'!C31+'[6]01 Kim Bang'!C31+'[6]01 Binh Luc'!C31+'[6]01 Phu Ly'!C31</f>
        <v>0</v>
      </c>
      <c r="D31" s="12">
        <f t="shared" si="10"/>
        <v>2</v>
      </c>
      <c r="E31" s="458">
        <f>'[6]01 Vp'!E31+'[6]01 Ly Nhan'!E31+'[6]01 Duy Tien'!E31+'[6]01 Thanh Liem'!E31+'[6]01 Kim Bang'!E31+'[6]01 Binh Luc'!E31+'[6]01 Phu Ly'!E31</f>
        <v>1</v>
      </c>
      <c r="F31" s="114">
        <f>'[5]01 Vp'!F31+'[5]01 Ly Nhan'!F31+'[5]01 Duy Tien'!F31+'[5]01 Thanh Liem'!F31+'[5]01 Kim Bang'!F31+'[5]01 Binh Luc'!F31+'[5]01 Phu Ly'!F31</f>
        <v>1</v>
      </c>
      <c r="G31" s="114">
        <f>'[5]01 Vp'!G31+'[5]01 Ly Nhan'!G31+'[5]01 Duy Tien'!G31+'[5]01 Thanh Liem'!G31+'[5]01 Kim Bang'!G31+'[5]01 Binh Luc'!G31+'[5]01 Phu Ly'!G31</f>
        <v>0</v>
      </c>
      <c r="H31" s="114">
        <f>'[5]01 Vp'!H31+'[5]01 Ly Nhan'!H31+'[5]01 Duy Tien'!H31+'[5]01 Thanh Liem'!H31+'[5]01 Kim Bang'!H31+'[5]01 Binh Luc'!H31+'[5]01 Phu Ly'!H31</f>
        <v>0</v>
      </c>
      <c r="I31" s="12">
        <f t="shared" si="6"/>
        <v>2</v>
      </c>
      <c r="J31" s="12">
        <f t="shared" si="3"/>
        <v>2</v>
      </c>
      <c r="K31" s="12">
        <f t="shared" si="11"/>
        <v>1</v>
      </c>
      <c r="L31" s="114">
        <v>1</v>
      </c>
      <c r="M31" s="114">
        <f>'[5]01 Vp'!M31+'[5]01 Ly Nhan'!M31+'[5]01 Duy Tien'!M31+'[5]01 Thanh Liem'!M31+'[5]01 Kim Bang'!M31+'[5]01 Binh Luc'!M31+'[5]01 Phu Ly'!M31</f>
        <v>0</v>
      </c>
      <c r="N31" s="114">
        <v>1</v>
      </c>
      <c r="O31" s="114">
        <f>'[5]01 Vp'!O31+'[5]01 Ly Nhan'!O31+'[5]01 Duy Tien'!O31+'[5]01 Thanh Liem'!O31+'[5]01 Kim Bang'!O31+'[5]01 Binh Luc'!O31+'[5]01 Phu Ly'!O31</f>
        <v>0</v>
      </c>
      <c r="P31" s="114">
        <f>'[5]01 Vp'!P31+'[5]01 Ly Nhan'!P31+'[5]01 Duy Tien'!P31+'[5]01 Thanh Liem'!P31+'[5]01 Kim Bang'!P31+'[5]01 Binh Luc'!P31+'[5]01 Phu Ly'!P31</f>
        <v>0</v>
      </c>
      <c r="Q31" s="96">
        <f t="shared" si="7"/>
        <v>0</v>
      </c>
      <c r="R31" s="114">
        <f>'[5]01 Vp'!R31+'[5]01 Ly Nhan'!R31+'[5]01 Duy Tien'!R31+'[5]01 Thanh Liem'!R31+'[5]01 Kim Bang'!R31+'[5]01 Binh Luc'!R31+'[5]01 Phu Ly'!R31</f>
        <v>0</v>
      </c>
      <c r="S31" s="114">
        <f>'[5]01 Vp'!S31+'[5]01 Ly Nhan'!S31+'[5]01 Duy Tien'!S31+'[5]01 Thanh Liem'!S31+'[5]01 Kim Bang'!S31+'[5]01 Binh Luc'!S31+'[5]01 Phu Ly'!S31</f>
        <v>0</v>
      </c>
      <c r="T31" s="12">
        <f t="shared" si="8"/>
        <v>1</v>
      </c>
      <c r="U31" s="13">
        <f t="shared" si="5"/>
        <v>0.5</v>
      </c>
      <c r="V31" s="458"/>
      <c r="W31" s="464"/>
      <c r="Y31" s="80"/>
      <c r="Z31" s="458"/>
      <c r="AA31" s="468"/>
    </row>
    <row r="32" spans="1:27" ht="12.75" customHeight="1">
      <c r="A32" s="112" t="s">
        <v>32</v>
      </c>
      <c r="B32" s="113" t="s">
        <v>101</v>
      </c>
      <c r="C32" s="114">
        <f>'[6]01 Vp'!C32+'[6]01 Ly Nhan'!C32+'[6]01 Duy Tien'!C32+'[6]01 Thanh Liem'!C32+'[6]01 Kim Bang'!C32+'[6]01 Binh Luc'!C32+'[6]01 Phu Ly'!C32</f>
        <v>16</v>
      </c>
      <c r="D32" s="12">
        <f t="shared" si="10"/>
        <v>64</v>
      </c>
      <c r="E32" s="458">
        <f>'[6]01 Vp'!E32+'[6]01 Ly Nhan'!E32+'[6]01 Duy Tien'!E32+'[6]01 Thanh Liem'!E32+'[6]01 Kim Bang'!E32+'[6]01 Binh Luc'!E32+'[6]01 Phu Ly'!E32</f>
        <v>37</v>
      </c>
      <c r="F32" s="114">
        <v>27</v>
      </c>
      <c r="G32" s="114">
        <v>3</v>
      </c>
      <c r="H32" s="114">
        <f>'[5]01 Vp'!H32+'[5]01 Ly Nhan'!H32+'[5]01 Duy Tien'!H32+'[5]01 Thanh Liem'!H32+'[5]01 Kim Bang'!H32+'[5]01 Binh Luc'!H32+'[5]01 Phu Ly'!H32</f>
        <v>0</v>
      </c>
      <c r="I32" s="12">
        <f t="shared" si="6"/>
        <v>61</v>
      </c>
      <c r="J32" s="12">
        <f t="shared" si="3"/>
        <v>53</v>
      </c>
      <c r="K32" s="12">
        <f t="shared" si="11"/>
        <v>12</v>
      </c>
      <c r="L32" s="114">
        <v>10</v>
      </c>
      <c r="M32" s="114">
        <f>'[5]01 Vp'!M32+'[5]01 Ly Nhan'!M32+'[5]01 Duy Tien'!M32+'[5]01 Thanh Liem'!M32+'[5]01 Kim Bang'!M32+'[5]01 Binh Luc'!M32+'[5]01 Phu Ly'!M32</f>
        <v>2</v>
      </c>
      <c r="N32" s="114">
        <v>41</v>
      </c>
      <c r="O32" s="114">
        <f>'[5]01 Vp'!O32+'[5]01 Ly Nhan'!O32+'[5]01 Duy Tien'!O32+'[5]01 Thanh Liem'!O32+'[5]01 Kim Bang'!O32+'[5]01 Binh Luc'!O32+'[5]01 Phu Ly'!O32</f>
        <v>0</v>
      </c>
      <c r="P32" s="114">
        <f>'[5]01 Vp'!P32+'[5]01 Ly Nhan'!P32+'[5]01 Duy Tien'!P32+'[5]01 Thanh Liem'!P32+'[5]01 Kim Bang'!P32+'[5]01 Binh Luc'!P32+'[5]01 Phu Ly'!P32</f>
        <v>0</v>
      </c>
      <c r="Q32" s="96">
        <f t="shared" si="7"/>
        <v>8</v>
      </c>
      <c r="R32" s="114">
        <f>'[5]01 Vp'!R32+'[5]01 Ly Nhan'!R32+'[5]01 Duy Tien'!R32+'[5]01 Thanh Liem'!R32+'[5]01 Kim Bang'!R32+'[5]01 Binh Luc'!R32+'[5]01 Phu Ly'!R32</f>
        <v>0</v>
      </c>
      <c r="S32" s="114">
        <f>'[5]01 Vp'!S32+'[5]01 Ly Nhan'!S32+'[5]01 Duy Tien'!S32+'[5]01 Thanh Liem'!S32+'[5]01 Kim Bang'!S32+'[5]01 Binh Luc'!S32+'[5]01 Phu Ly'!S32</f>
        <v>0</v>
      </c>
      <c r="T32" s="12">
        <f t="shared" si="8"/>
        <v>49</v>
      </c>
      <c r="U32" s="13">
        <f t="shared" si="5"/>
        <v>0.22641509433962265</v>
      </c>
      <c r="V32" s="458"/>
      <c r="W32" s="464"/>
      <c r="Y32" s="80"/>
      <c r="Z32" s="458"/>
      <c r="AA32" s="468"/>
    </row>
    <row r="33" spans="1:27" ht="12.75" customHeight="1">
      <c r="A33" s="112" t="s">
        <v>33</v>
      </c>
      <c r="B33" s="113" t="s">
        <v>102</v>
      </c>
      <c r="C33" s="114">
        <f>'[6]01 Vp'!C33+'[6]01 Ly Nhan'!C33+'[6]01 Duy Tien'!C33+'[6]01 Thanh Liem'!C33+'[6]01 Kim Bang'!C33+'[6]01 Binh Luc'!C33+'[6]01 Phu Ly'!C33</f>
        <v>0</v>
      </c>
      <c r="D33" s="12">
        <f t="shared" si="10"/>
        <v>1</v>
      </c>
      <c r="E33" s="458">
        <f>'[6]01 Vp'!E33+'[6]01 Ly Nhan'!E33+'[6]01 Duy Tien'!E33+'[6]01 Thanh Liem'!E33+'[6]01 Kim Bang'!E33+'[6]01 Binh Luc'!E33+'[6]01 Phu Ly'!E33</f>
        <v>1</v>
      </c>
      <c r="F33" s="114">
        <f>'[5]01 Vp'!F33+'[5]01 Ly Nhan'!F33+'[5]01 Duy Tien'!F33+'[5]01 Thanh Liem'!F33+'[5]01 Kim Bang'!F33+'[5]01 Binh Luc'!F33+'[5]01 Phu Ly'!F33</f>
        <v>0</v>
      </c>
      <c r="G33" s="114">
        <f>'[5]01 Vp'!G33+'[5]01 Ly Nhan'!G33+'[5]01 Duy Tien'!G33+'[5]01 Thanh Liem'!G33+'[5]01 Kim Bang'!G33+'[5]01 Binh Luc'!G33+'[5]01 Phu Ly'!G33</f>
        <v>0</v>
      </c>
      <c r="H33" s="114">
        <f>'[5]01 Vp'!H33+'[5]01 Ly Nhan'!H33+'[5]01 Duy Tien'!H33+'[5]01 Thanh Liem'!H33+'[5]01 Kim Bang'!H33+'[5]01 Binh Luc'!H33+'[5]01 Phu Ly'!H33</f>
        <v>0</v>
      </c>
      <c r="I33" s="12">
        <f t="shared" si="6"/>
        <v>1</v>
      </c>
      <c r="J33" s="12">
        <f t="shared" si="3"/>
        <v>1</v>
      </c>
      <c r="K33" s="12">
        <f t="shared" si="11"/>
        <v>0</v>
      </c>
      <c r="L33" s="114">
        <f>'[5]01 Vp'!L33+'[5]01 Ly Nhan'!L33+'[5]01 Duy Tien'!L33+'[5]01 Thanh Liem'!L33+'[5]01 Kim Bang'!L33+'[5]01 Binh Luc'!L33+'[5]01 Phu Ly'!L33</f>
        <v>0</v>
      </c>
      <c r="M33" s="114">
        <f>'[5]01 Vp'!M33+'[5]01 Ly Nhan'!M33+'[5]01 Duy Tien'!M33+'[5]01 Thanh Liem'!M33+'[5]01 Kim Bang'!M33+'[5]01 Binh Luc'!M33+'[5]01 Phu Ly'!M33</f>
        <v>0</v>
      </c>
      <c r="N33" s="114">
        <f>'[5]01 Vp'!N33+'[5]01 Ly Nhan'!N33+'[5]01 Duy Tien'!N33+'[5]01 Thanh Liem'!N33+'[5]01 Kim Bang'!N33+'[5]01 Binh Luc'!N33+'[5]01 Phu Ly'!N33</f>
        <v>1</v>
      </c>
      <c r="O33" s="114">
        <f>'[5]01 Vp'!O33+'[5]01 Ly Nhan'!O33+'[5]01 Duy Tien'!O33+'[5]01 Thanh Liem'!O33+'[5]01 Kim Bang'!O33+'[5]01 Binh Luc'!O33+'[5]01 Phu Ly'!O33</f>
        <v>0</v>
      </c>
      <c r="P33" s="114">
        <f>'[5]01 Vp'!P33+'[5]01 Ly Nhan'!P33+'[5]01 Duy Tien'!P33+'[5]01 Thanh Liem'!P33+'[5]01 Kim Bang'!P33+'[5]01 Binh Luc'!P33+'[5]01 Phu Ly'!P33</f>
        <v>0</v>
      </c>
      <c r="Q33" s="96">
        <f t="shared" si="7"/>
        <v>0</v>
      </c>
      <c r="R33" s="114">
        <f>'[5]01 Vp'!R33+'[5]01 Ly Nhan'!R33+'[5]01 Duy Tien'!R33+'[5]01 Thanh Liem'!R33+'[5]01 Kim Bang'!R33+'[5]01 Binh Luc'!R33+'[5]01 Phu Ly'!R33</f>
        <v>0</v>
      </c>
      <c r="S33" s="114">
        <f>'[5]01 Vp'!S33+'[5]01 Ly Nhan'!S33+'[5]01 Duy Tien'!S33+'[5]01 Thanh Liem'!S33+'[5]01 Kim Bang'!S33+'[5]01 Binh Luc'!S33+'[5]01 Phu Ly'!S33</f>
        <v>0</v>
      </c>
      <c r="T33" s="12">
        <f t="shared" si="8"/>
        <v>1</v>
      </c>
      <c r="U33" s="13">
        <f t="shared" si="5"/>
        <v>0</v>
      </c>
      <c r="V33" s="458"/>
      <c r="W33" s="464"/>
      <c r="Y33" s="80"/>
      <c r="Z33" s="458"/>
      <c r="AA33" s="468"/>
    </row>
    <row r="34" spans="1:27" ht="12.75" customHeight="1">
      <c r="A34" s="112" t="s">
        <v>34</v>
      </c>
      <c r="B34" s="113" t="s">
        <v>103</v>
      </c>
      <c r="C34" s="114">
        <f>'[6]01 Vp'!C34+'[6]01 Ly Nhan'!C34+'[6]01 Duy Tien'!C34+'[6]01 Thanh Liem'!C34+'[6]01 Kim Bang'!C34+'[6]01 Binh Luc'!C34+'[6]01 Phu Ly'!C34</f>
        <v>0</v>
      </c>
      <c r="D34" s="12">
        <f t="shared" si="10"/>
        <v>0</v>
      </c>
      <c r="E34" s="458">
        <f>'[6]01 Vp'!E34+'[6]01 Ly Nhan'!E34+'[6]01 Duy Tien'!E34+'[6]01 Thanh Liem'!E34+'[6]01 Kim Bang'!E34+'[6]01 Binh Luc'!E34+'[6]01 Phu Ly'!E34</f>
        <v>0</v>
      </c>
      <c r="F34" s="114">
        <f>'[5]01 Vp'!F34+'[5]01 Ly Nhan'!F34+'[5]01 Duy Tien'!F34+'[5]01 Thanh Liem'!F34+'[5]01 Kim Bang'!F34+'[5]01 Binh Luc'!F34+'[5]01 Phu Ly'!F34</f>
        <v>0</v>
      </c>
      <c r="G34" s="114">
        <f>'[5]01 Vp'!G34+'[5]01 Ly Nhan'!G34+'[5]01 Duy Tien'!G34+'[5]01 Thanh Liem'!G34+'[5]01 Kim Bang'!G34+'[5]01 Binh Luc'!G34+'[5]01 Phu Ly'!G34</f>
        <v>0</v>
      </c>
      <c r="H34" s="114">
        <f>'[5]01 Vp'!H34+'[5]01 Ly Nhan'!H34+'[5]01 Duy Tien'!H34+'[5]01 Thanh Liem'!H34+'[5]01 Kim Bang'!H34+'[5]01 Binh Luc'!H34+'[5]01 Phu Ly'!H34</f>
        <v>0</v>
      </c>
      <c r="I34" s="12">
        <f t="shared" si="6"/>
        <v>0</v>
      </c>
      <c r="J34" s="12">
        <f t="shared" si="3"/>
        <v>0</v>
      </c>
      <c r="K34" s="12">
        <f t="shared" si="11"/>
        <v>0</v>
      </c>
      <c r="L34" s="114">
        <f>'[5]01 Vp'!L34+'[5]01 Ly Nhan'!L34+'[5]01 Duy Tien'!L34+'[5]01 Thanh Liem'!L34+'[5]01 Kim Bang'!L34+'[5]01 Binh Luc'!L34+'[5]01 Phu Ly'!L34</f>
        <v>0</v>
      </c>
      <c r="M34" s="114">
        <f>'[5]01 Vp'!M34+'[5]01 Ly Nhan'!M34+'[5]01 Duy Tien'!M34+'[5]01 Thanh Liem'!M34+'[5]01 Kim Bang'!M34+'[5]01 Binh Luc'!M34+'[5]01 Phu Ly'!M34</f>
        <v>0</v>
      </c>
      <c r="N34" s="114">
        <f>'[5]01 Vp'!N34+'[5]01 Ly Nhan'!N34+'[5]01 Duy Tien'!N34+'[5]01 Thanh Liem'!N34+'[5]01 Kim Bang'!N34+'[5]01 Binh Luc'!N34+'[5]01 Phu Ly'!N34</f>
        <v>0</v>
      </c>
      <c r="O34" s="114">
        <f>'[5]01 Vp'!O34+'[5]01 Ly Nhan'!O34+'[5]01 Duy Tien'!O34+'[5]01 Thanh Liem'!O34+'[5]01 Kim Bang'!O34+'[5]01 Binh Luc'!O34+'[5]01 Phu Ly'!O34</f>
        <v>0</v>
      </c>
      <c r="P34" s="114">
        <f>'[5]01 Vp'!P34+'[5]01 Ly Nhan'!P34+'[5]01 Duy Tien'!P34+'[5]01 Thanh Liem'!P34+'[5]01 Kim Bang'!P34+'[5]01 Binh Luc'!P34+'[5]01 Phu Ly'!P34</f>
        <v>0</v>
      </c>
      <c r="Q34" s="96">
        <f t="shared" si="7"/>
        <v>0</v>
      </c>
      <c r="R34" s="114">
        <f>'[5]01 Vp'!R34+'[5]01 Ly Nhan'!R34+'[5]01 Duy Tien'!R34+'[5]01 Thanh Liem'!R34+'[5]01 Kim Bang'!R34+'[5]01 Binh Luc'!R34+'[5]01 Phu Ly'!R34</f>
        <v>0</v>
      </c>
      <c r="S34" s="114">
        <f>'[5]01 Vp'!S34+'[5]01 Ly Nhan'!S34+'[5]01 Duy Tien'!S34+'[5]01 Thanh Liem'!S34+'[5]01 Kim Bang'!S34+'[5]01 Binh Luc'!S34+'[5]01 Phu Ly'!S34</f>
        <v>0</v>
      </c>
      <c r="T34" s="12">
        <f t="shared" si="8"/>
        <v>0</v>
      </c>
      <c r="U34" s="13">
        <f t="shared" si="5"/>
      </c>
      <c r="V34" s="458"/>
      <c r="W34" s="464"/>
      <c r="Y34" s="80"/>
      <c r="Z34" s="458"/>
      <c r="AA34" s="468"/>
    </row>
    <row r="35" spans="1:27" ht="12.75" customHeight="1">
      <c r="A35" s="112" t="s">
        <v>35</v>
      </c>
      <c r="B35" s="113" t="s">
        <v>104</v>
      </c>
      <c r="C35" s="114">
        <f>'[6]01 Vp'!C35+'[6]01 Ly Nhan'!C35+'[6]01 Duy Tien'!C35+'[6]01 Thanh Liem'!C35+'[6]01 Kim Bang'!C35+'[6]01 Binh Luc'!C35+'[6]01 Phu Ly'!C35</f>
        <v>0</v>
      </c>
      <c r="D35" s="12">
        <f t="shared" si="10"/>
        <v>0</v>
      </c>
      <c r="E35" s="458">
        <f>'[6]01 Vp'!E35+'[6]01 Ly Nhan'!E35+'[6]01 Duy Tien'!E35+'[6]01 Thanh Liem'!E35+'[6]01 Kim Bang'!E35+'[6]01 Binh Luc'!E35+'[6]01 Phu Ly'!E35</f>
        <v>0</v>
      </c>
      <c r="F35" s="114">
        <f>'[5]01 Vp'!F35+'[5]01 Ly Nhan'!F35+'[5]01 Duy Tien'!F35+'[5]01 Thanh Liem'!F35+'[5]01 Kim Bang'!F35+'[5]01 Binh Luc'!F35+'[5]01 Phu Ly'!F35</f>
        <v>0</v>
      </c>
      <c r="G35" s="114">
        <f>'[5]01 Vp'!G35+'[5]01 Ly Nhan'!G35+'[5]01 Duy Tien'!G35+'[5]01 Thanh Liem'!G35+'[5]01 Kim Bang'!G35+'[5]01 Binh Luc'!G35+'[5]01 Phu Ly'!G35</f>
        <v>0</v>
      </c>
      <c r="H35" s="114">
        <f>'[5]01 Vp'!H35+'[5]01 Ly Nhan'!H35+'[5]01 Duy Tien'!H35+'[5]01 Thanh Liem'!H35+'[5]01 Kim Bang'!H35+'[5]01 Binh Luc'!H35+'[5]01 Phu Ly'!H35</f>
        <v>0</v>
      </c>
      <c r="I35" s="12">
        <f t="shared" si="6"/>
        <v>0</v>
      </c>
      <c r="J35" s="12">
        <f t="shared" si="3"/>
        <v>0</v>
      </c>
      <c r="K35" s="12">
        <f t="shared" si="11"/>
        <v>0</v>
      </c>
      <c r="L35" s="114">
        <f>'[5]01 Vp'!L35+'[5]01 Ly Nhan'!L35+'[5]01 Duy Tien'!L35+'[5]01 Thanh Liem'!L35+'[5]01 Kim Bang'!L35+'[5]01 Binh Luc'!L35+'[5]01 Phu Ly'!L35</f>
        <v>0</v>
      </c>
      <c r="M35" s="114">
        <f>'[5]01 Vp'!M35+'[5]01 Ly Nhan'!M35+'[5]01 Duy Tien'!M35+'[5]01 Thanh Liem'!M35+'[5]01 Kim Bang'!M35+'[5]01 Binh Luc'!M35+'[5]01 Phu Ly'!M35</f>
        <v>0</v>
      </c>
      <c r="N35" s="114">
        <f>'[5]01 Vp'!N35+'[5]01 Ly Nhan'!N35+'[5]01 Duy Tien'!N35+'[5]01 Thanh Liem'!N35+'[5]01 Kim Bang'!N35+'[5]01 Binh Luc'!N35+'[5]01 Phu Ly'!N35</f>
        <v>0</v>
      </c>
      <c r="O35" s="114">
        <f>'[5]01 Vp'!O35+'[5]01 Ly Nhan'!O35+'[5]01 Duy Tien'!O35+'[5]01 Thanh Liem'!O35+'[5]01 Kim Bang'!O35+'[5]01 Binh Luc'!O35+'[5]01 Phu Ly'!O35</f>
        <v>0</v>
      </c>
      <c r="P35" s="114">
        <f>'[5]01 Vp'!P35+'[5]01 Ly Nhan'!P35+'[5]01 Duy Tien'!P35+'[5]01 Thanh Liem'!P35+'[5]01 Kim Bang'!P35+'[5]01 Binh Luc'!P35+'[5]01 Phu Ly'!P35</f>
        <v>0</v>
      </c>
      <c r="Q35" s="96">
        <f t="shared" si="7"/>
        <v>0</v>
      </c>
      <c r="R35" s="114">
        <f>'[5]01 Vp'!R35+'[5]01 Ly Nhan'!R35+'[5]01 Duy Tien'!R35+'[5]01 Thanh Liem'!R35+'[5]01 Kim Bang'!R35+'[5]01 Binh Luc'!R35+'[5]01 Phu Ly'!R35</f>
        <v>0</v>
      </c>
      <c r="S35" s="114">
        <f>'[5]01 Vp'!S35+'[5]01 Ly Nhan'!S35+'[5]01 Duy Tien'!S35+'[5]01 Thanh Liem'!S35+'[5]01 Kim Bang'!S35+'[5]01 Binh Luc'!S35+'[5]01 Phu Ly'!S35</f>
        <v>0</v>
      </c>
      <c r="T35" s="12">
        <f t="shared" si="8"/>
        <v>0</v>
      </c>
      <c r="U35" s="13">
        <f t="shared" si="5"/>
      </c>
      <c r="V35" s="458"/>
      <c r="W35" s="464"/>
      <c r="Y35" s="80"/>
      <c r="Z35" s="458"/>
      <c r="AA35" s="468"/>
    </row>
    <row r="36" spans="1:27" ht="12.75" customHeight="1">
      <c r="A36" s="112" t="s">
        <v>36</v>
      </c>
      <c r="B36" s="113" t="s">
        <v>105</v>
      </c>
      <c r="C36" s="114">
        <f>'[6]01 Vp'!C36+'[6]01 Ly Nhan'!C36+'[6]01 Duy Tien'!C36+'[6]01 Thanh Liem'!C36+'[6]01 Kim Bang'!C36+'[6]01 Binh Luc'!C36+'[6]01 Phu Ly'!C36</f>
        <v>0</v>
      </c>
      <c r="D36" s="12">
        <f t="shared" si="10"/>
        <v>0</v>
      </c>
      <c r="E36" s="458">
        <f>'[6]01 Vp'!E36+'[6]01 Ly Nhan'!E36+'[6]01 Duy Tien'!E36+'[6]01 Thanh Liem'!E36+'[6]01 Kim Bang'!E36+'[6]01 Binh Luc'!E36+'[6]01 Phu Ly'!E36</f>
        <v>0</v>
      </c>
      <c r="F36" s="114">
        <f>'[5]01 Vp'!F36+'[5]01 Ly Nhan'!F36+'[5]01 Duy Tien'!F36+'[5]01 Thanh Liem'!F36+'[5]01 Kim Bang'!F36+'[5]01 Binh Luc'!F36+'[5]01 Phu Ly'!F36</f>
        <v>0</v>
      </c>
      <c r="G36" s="114">
        <f>'[5]01 Vp'!G36+'[5]01 Ly Nhan'!G36+'[5]01 Duy Tien'!G36+'[5]01 Thanh Liem'!G36+'[5]01 Kim Bang'!G36+'[5]01 Binh Luc'!G36+'[5]01 Phu Ly'!G36</f>
        <v>0</v>
      </c>
      <c r="H36" s="114">
        <f>'[5]01 Vp'!H36+'[5]01 Ly Nhan'!H36+'[5]01 Duy Tien'!H36+'[5]01 Thanh Liem'!H36+'[5]01 Kim Bang'!H36+'[5]01 Binh Luc'!H36+'[5]01 Phu Ly'!H36</f>
        <v>0</v>
      </c>
      <c r="I36" s="12">
        <f t="shared" si="6"/>
        <v>0</v>
      </c>
      <c r="J36" s="12">
        <f t="shared" si="3"/>
        <v>0</v>
      </c>
      <c r="K36" s="12">
        <f t="shared" si="11"/>
        <v>0</v>
      </c>
      <c r="L36" s="114">
        <f>'[5]01 Vp'!L36+'[5]01 Ly Nhan'!L36+'[5]01 Duy Tien'!L36+'[5]01 Thanh Liem'!L36+'[5]01 Kim Bang'!L36+'[5]01 Binh Luc'!L36+'[5]01 Phu Ly'!L36</f>
        <v>0</v>
      </c>
      <c r="M36" s="114">
        <f>'[5]01 Vp'!M36+'[5]01 Ly Nhan'!M36+'[5]01 Duy Tien'!M36+'[5]01 Thanh Liem'!M36+'[5]01 Kim Bang'!M36+'[5]01 Binh Luc'!M36+'[5]01 Phu Ly'!M36</f>
        <v>0</v>
      </c>
      <c r="N36" s="114">
        <f>'[5]01 Vp'!N36+'[5]01 Ly Nhan'!N36+'[5]01 Duy Tien'!N36+'[5]01 Thanh Liem'!N36+'[5]01 Kim Bang'!N36+'[5]01 Binh Luc'!N36+'[5]01 Phu Ly'!N36</f>
        <v>0</v>
      </c>
      <c r="O36" s="114">
        <f>'[5]01 Vp'!O36+'[5]01 Ly Nhan'!O36+'[5]01 Duy Tien'!O36+'[5]01 Thanh Liem'!O36+'[5]01 Kim Bang'!O36+'[5]01 Binh Luc'!O36+'[5]01 Phu Ly'!O36</f>
        <v>0</v>
      </c>
      <c r="P36" s="114">
        <f>'[5]01 Vp'!P36+'[5]01 Ly Nhan'!P36+'[5]01 Duy Tien'!P36+'[5]01 Thanh Liem'!P36+'[5]01 Kim Bang'!P36+'[5]01 Binh Luc'!P36+'[5]01 Phu Ly'!P36</f>
        <v>0</v>
      </c>
      <c r="Q36" s="96">
        <f t="shared" si="7"/>
        <v>0</v>
      </c>
      <c r="R36" s="114">
        <f>'[5]01 Vp'!R36+'[5]01 Ly Nhan'!R36+'[5]01 Duy Tien'!R36+'[5]01 Thanh Liem'!R36+'[5]01 Kim Bang'!R36+'[5]01 Binh Luc'!R36+'[5]01 Phu Ly'!R36</f>
        <v>0</v>
      </c>
      <c r="S36" s="114">
        <f>'[5]01 Vp'!S36+'[5]01 Ly Nhan'!S36+'[5]01 Duy Tien'!S36+'[5]01 Thanh Liem'!S36+'[5]01 Kim Bang'!S36+'[5]01 Binh Luc'!S36+'[5]01 Phu Ly'!S36</f>
        <v>0</v>
      </c>
      <c r="T36" s="12">
        <f t="shared" si="8"/>
        <v>0</v>
      </c>
      <c r="U36" s="13">
        <f t="shared" si="5"/>
      </c>
      <c r="V36" s="458"/>
      <c r="W36" s="464"/>
      <c r="Y36" s="80"/>
      <c r="Z36" s="459"/>
      <c r="AA36" s="468"/>
    </row>
    <row r="37" spans="1:27" ht="12.75" customHeight="1">
      <c r="A37" s="112" t="s">
        <v>37</v>
      </c>
      <c r="B37" s="113" t="s">
        <v>106</v>
      </c>
      <c r="C37" s="114">
        <f>'[6]01 Vp'!C37+'[6]01 Ly Nhan'!C37+'[6]01 Duy Tien'!C37+'[6]01 Thanh Liem'!C37+'[6]01 Kim Bang'!C37+'[6]01 Binh Luc'!C37+'[6]01 Phu Ly'!C37</f>
        <v>0</v>
      </c>
      <c r="D37" s="12">
        <f t="shared" si="10"/>
        <v>0</v>
      </c>
      <c r="E37" s="458">
        <f>'[6]01 Vp'!E37+'[6]01 Ly Nhan'!E37+'[6]01 Duy Tien'!E37+'[6]01 Thanh Liem'!E37+'[6]01 Kim Bang'!E37+'[6]01 Binh Luc'!E37+'[6]01 Phu Ly'!E37</f>
        <v>0</v>
      </c>
      <c r="F37" s="114">
        <f>'[5]01 Vp'!F37+'[5]01 Ly Nhan'!F37+'[5]01 Duy Tien'!F37+'[5]01 Thanh Liem'!F37+'[5]01 Kim Bang'!F37+'[5]01 Binh Luc'!F37+'[5]01 Phu Ly'!F37</f>
        <v>0</v>
      </c>
      <c r="G37" s="114">
        <f>'[5]01 Vp'!G37+'[5]01 Ly Nhan'!G37+'[5]01 Duy Tien'!G37+'[5]01 Thanh Liem'!G37+'[5]01 Kim Bang'!G37+'[5]01 Binh Luc'!G37+'[5]01 Phu Ly'!G37</f>
        <v>0</v>
      </c>
      <c r="H37" s="114">
        <f>'[5]01 Vp'!H37+'[5]01 Ly Nhan'!H37+'[5]01 Duy Tien'!H37+'[5]01 Thanh Liem'!H37+'[5]01 Kim Bang'!H37+'[5]01 Binh Luc'!H37+'[5]01 Phu Ly'!H37</f>
        <v>0</v>
      </c>
      <c r="I37" s="12">
        <f t="shared" si="6"/>
        <v>0</v>
      </c>
      <c r="J37" s="12">
        <f t="shared" si="3"/>
        <v>0</v>
      </c>
      <c r="K37" s="12">
        <f t="shared" si="11"/>
        <v>0</v>
      </c>
      <c r="L37" s="114">
        <f>'[5]01 Vp'!L37+'[5]01 Ly Nhan'!L37+'[5]01 Duy Tien'!L37+'[5]01 Thanh Liem'!L37+'[5]01 Kim Bang'!L37+'[5]01 Binh Luc'!L37+'[5]01 Phu Ly'!L37</f>
        <v>0</v>
      </c>
      <c r="M37" s="114">
        <f>'[5]01 Vp'!M37+'[5]01 Ly Nhan'!M37+'[5]01 Duy Tien'!M37+'[5]01 Thanh Liem'!M37+'[5]01 Kim Bang'!M37+'[5]01 Binh Luc'!M37+'[5]01 Phu Ly'!M37</f>
        <v>0</v>
      </c>
      <c r="N37" s="114">
        <f>'[5]01 Vp'!N37+'[5]01 Ly Nhan'!N37+'[5]01 Duy Tien'!N37+'[5]01 Thanh Liem'!N37+'[5]01 Kim Bang'!N37+'[5]01 Binh Luc'!N37+'[5]01 Phu Ly'!N37</f>
        <v>0</v>
      </c>
      <c r="O37" s="114">
        <f>'[5]01 Vp'!O37+'[5]01 Ly Nhan'!O37+'[5]01 Duy Tien'!O37+'[5]01 Thanh Liem'!O37+'[5]01 Kim Bang'!O37+'[5]01 Binh Luc'!O37+'[5]01 Phu Ly'!O37</f>
        <v>0</v>
      </c>
      <c r="P37" s="114">
        <f>'[5]01 Vp'!P37+'[5]01 Ly Nhan'!P37+'[5]01 Duy Tien'!P37+'[5]01 Thanh Liem'!P37+'[5]01 Kim Bang'!P37+'[5]01 Binh Luc'!P37+'[5]01 Phu Ly'!P37</f>
        <v>0</v>
      </c>
      <c r="Q37" s="96">
        <f t="shared" si="7"/>
        <v>0</v>
      </c>
      <c r="R37" s="114">
        <f>'[5]01 Vp'!R37+'[5]01 Ly Nhan'!R37+'[5]01 Duy Tien'!R37+'[5]01 Thanh Liem'!R37+'[5]01 Kim Bang'!R37+'[5]01 Binh Luc'!R37+'[5]01 Phu Ly'!R37</f>
        <v>0</v>
      </c>
      <c r="S37" s="114">
        <f>'[5]01 Vp'!S37+'[5]01 Ly Nhan'!S37+'[5]01 Duy Tien'!S37+'[5]01 Thanh Liem'!S37+'[5]01 Kim Bang'!S37+'[5]01 Binh Luc'!S37+'[5]01 Phu Ly'!S37</f>
        <v>0</v>
      </c>
      <c r="T37" s="12">
        <f>SUM(N37:S37)</f>
        <v>0</v>
      </c>
      <c r="U37" s="13">
        <f>IF(J37&lt;&gt;0,K37/J37,"")</f>
      </c>
      <c r="V37" s="458"/>
      <c r="W37" s="464"/>
      <c r="Y37" s="80"/>
      <c r="Z37" s="459"/>
      <c r="AA37" s="468"/>
    </row>
    <row r="38" spans="1:27" s="120" customFormat="1" ht="15.75" customHeight="1">
      <c r="A38" s="570"/>
      <c r="B38" s="571"/>
      <c r="C38" s="571"/>
      <c r="D38" s="571"/>
      <c r="E38" s="571"/>
      <c r="F38" s="118"/>
      <c r="G38" s="118"/>
      <c r="H38" s="118"/>
      <c r="I38" s="119"/>
      <c r="J38" s="119"/>
      <c r="K38" s="119"/>
      <c r="L38" s="119"/>
      <c r="M38" s="119"/>
      <c r="N38" s="572" t="str">
        <f>TT!C4</f>
        <v>Hà Nam, ngày 01 tháng 4 năm 2022</v>
      </c>
      <c r="O38" s="573"/>
      <c r="P38" s="573"/>
      <c r="Q38" s="573"/>
      <c r="R38" s="573"/>
      <c r="S38" s="573"/>
      <c r="T38" s="573"/>
      <c r="U38" s="573"/>
      <c r="V38" s="463"/>
      <c r="W38" s="463"/>
      <c r="X38" s="183"/>
      <c r="Y38" s="183"/>
      <c r="Z38" s="183"/>
      <c r="AA38" s="183"/>
    </row>
    <row r="39" spans="1:23" ht="19.5" customHeight="1">
      <c r="A39" s="574" t="s">
        <v>82</v>
      </c>
      <c r="B39" s="575"/>
      <c r="C39" s="575"/>
      <c r="D39" s="575"/>
      <c r="E39" s="575"/>
      <c r="F39" s="121"/>
      <c r="G39" s="121"/>
      <c r="H39" s="121"/>
      <c r="I39" s="104"/>
      <c r="J39" s="104"/>
      <c r="K39" s="104"/>
      <c r="L39" s="104"/>
      <c r="M39" s="104"/>
      <c r="N39" s="576" t="str">
        <f>TT!C5</f>
        <v>PHÓ CỤC TRƯỞNG</v>
      </c>
      <c r="O39" s="576"/>
      <c r="P39" s="576"/>
      <c r="Q39" s="576"/>
      <c r="R39" s="576"/>
      <c r="S39" s="576"/>
      <c r="T39" s="576"/>
      <c r="U39" s="576"/>
      <c r="V39" s="456"/>
      <c r="W39" s="456"/>
    </row>
    <row r="40" spans="1:23" ht="39.75" customHeight="1">
      <c r="A40" s="122"/>
      <c r="B40" s="122"/>
      <c r="C40" s="122"/>
      <c r="D40" s="122"/>
      <c r="E40" s="122"/>
      <c r="F40" s="97"/>
      <c r="G40" s="97"/>
      <c r="H40" s="97"/>
      <c r="I40" s="104"/>
      <c r="J40" s="104"/>
      <c r="K40" s="104"/>
      <c r="L40" s="104"/>
      <c r="M40" s="104"/>
      <c r="N40" s="104"/>
      <c r="O40" s="104"/>
      <c r="P40" s="97"/>
      <c r="Q40" s="186"/>
      <c r="R40" s="97"/>
      <c r="S40" s="104"/>
      <c r="T40" s="100"/>
      <c r="U40" s="100"/>
      <c r="V40" s="100"/>
      <c r="W40" s="100"/>
    </row>
    <row r="41" spans="1:23" ht="15.75" customHeight="1">
      <c r="A41" s="566" t="s">
        <v>173</v>
      </c>
      <c r="B41" s="566"/>
      <c r="C41" s="566"/>
      <c r="D41" s="566"/>
      <c r="E41" s="566"/>
      <c r="F41" s="123" t="s">
        <v>45</v>
      </c>
      <c r="G41" s="123"/>
      <c r="H41" s="123"/>
      <c r="I41" s="123"/>
      <c r="J41" s="123"/>
      <c r="K41" s="123"/>
      <c r="L41" s="123"/>
      <c r="M41" s="123"/>
      <c r="N41" s="567" t="str">
        <f>TT!C3</f>
        <v>Vũ Ngọc Phương</v>
      </c>
      <c r="O41" s="567"/>
      <c r="P41" s="567"/>
      <c r="Q41" s="567"/>
      <c r="R41" s="567"/>
      <c r="S41" s="567"/>
      <c r="T41" s="567"/>
      <c r="U41" s="567"/>
      <c r="V41" s="455"/>
      <c r="W41" s="455"/>
    </row>
    <row r="42" spans="1:23" ht="15.75">
      <c r="A42" s="123"/>
      <c r="B42" s="123"/>
      <c r="C42" s="123"/>
      <c r="D42" s="123"/>
      <c r="E42" s="124"/>
      <c r="F42" s="123"/>
      <c r="G42" s="123"/>
      <c r="H42" s="123"/>
      <c r="I42" s="123"/>
      <c r="J42" s="123"/>
      <c r="K42" s="123"/>
      <c r="L42" s="123"/>
      <c r="M42" s="123"/>
      <c r="N42" s="125"/>
      <c r="O42" s="125"/>
      <c r="P42" s="125"/>
      <c r="Q42" s="126"/>
      <c r="R42" s="125"/>
      <c r="S42" s="125"/>
      <c r="T42" s="125"/>
      <c r="U42" s="125"/>
      <c r="V42" s="125"/>
      <c r="W42" s="125"/>
    </row>
  </sheetData>
  <sheetProtection formatCells="0" formatColumns="0" formatRows="0" insertRows="0"/>
  <mergeCells count="35">
    <mergeCell ref="A41:E41"/>
    <mergeCell ref="N41:U41"/>
    <mergeCell ref="A8:B8"/>
    <mergeCell ref="A9:B9"/>
    <mergeCell ref="A38:E38"/>
    <mergeCell ref="N38:U38"/>
    <mergeCell ref="A39:E39"/>
    <mergeCell ref="N39:U39"/>
    <mergeCell ref="R4:R7"/>
    <mergeCell ref="S4:S7"/>
    <mergeCell ref="K5:K7"/>
    <mergeCell ref="L5:M6"/>
    <mergeCell ref="N5:N7"/>
    <mergeCell ref="O5:O7"/>
    <mergeCell ref="P5:P7"/>
    <mergeCell ref="H3:H7"/>
    <mergeCell ref="I3:I7"/>
    <mergeCell ref="J3:S3"/>
    <mergeCell ref="T3:T7"/>
    <mergeCell ref="U3:U7"/>
    <mergeCell ref="E4:E7"/>
    <mergeCell ref="F4:F7"/>
    <mergeCell ref="J4:J7"/>
    <mergeCell ref="K4:P4"/>
    <mergeCell ref="Q4:Q7"/>
    <mergeCell ref="A1:D1"/>
    <mergeCell ref="E1:O1"/>
    <mergeCell ref="P1:U1"/>
    <mergeCell ref="P2:U2"/>
    <mergeCell ref="A3:A7"/>
    <mergeCell ref="B3:B7"/>
    <mergeCell ref="C3:C7"/>
    <mergeCell ref="D3:D7"/>
    <mergeCell ref="E3:F3"/>
    <mergeCell ref="G3:G7"/>
  </mergeCells>
  <printOptions/>
  <pageMargins left="0.4330708661417323" right="0.1968503937007874" top="0.1968503937007874" bottom="0" header="0.1968503937007874" footer="0.1968503937007874"/>
  <pageSetup horizontalDpi="600" verticalDpi="600" orientation="landscape" paperSize="9" scale="84" r:id="rId2"/>
  <drawing r:id="rId1"/>
</worksheet>
</file>

<file path=xl/worksheets/sheet3.xml><?xml version="1.0" encoding="utf-8"?>
<worksheet xmlns="http://schemas.openxmlformats.org/spreadsheetml/2006/main" xmlns:r="http://schemas.openxmlformats.org/officeDocument/2006/relationships">
  <sheetPr>
    <tabColor rgb="FF00B050"/>
  </sheetPr>
  <dimension ref="A1:F36"/>
  <sheetViews>
    <sheetView view="pageBreakPreview" zoomScaleNormal="90" zoomScaleSheetLayoutView="100" zoomScalePageLayoutView="0" workbookViewId="0" topLeftCell="A19">
      <selection activeCell="C32" sqref="C32"/>
    </sheetView>
  </sheetViews>
  <sheetFormatPr defaultColWidth="9.00390625" defaultRowHeight="15.75"/>
  <cols>
    <col min="1" max="1" width="7.25390625" style="141" customWidth="1"/>
    <col min="2" max="2" width="46.25390625" style="141" customWidth="1"/>
    <col min="3" max="3" width="16.875" style="141" customWidth="1"/>
    <col min="4" max="4" width="18.875" style="141" customWidth="1"/>
    <col min="5" max="5" width="16.00390625" style="191" customWidth="1"/>
    <col min="6" max="6" width="9.00390625" style="191" customWidth="1"/>
    <col min="7" max="16384" width="9.00390625" style="141" customWidth="1"/>
  </cols>
  <sheetData>
    <row r="1" spans="1:6" s="129" customFormat="1" ht="60" customHeight="1">
      <c r="A1" s="577" t="s">
        <v>108</v>
      </c>
      <c r="B1" s="578"/>
      <c r="C1" s="578"/>
      <c r="D1" s="578"/>
      <c r="E1" s="188"/>
      <c r="F1" s="188"/>
    </row>
    <row r="2" spans="1:6" s="131" customFormat="1" ht="18.75" customHeight="1">
      <c r="A2" s="579" t="s">
        <v>109</v>
      </c>
      <c r="B2" s="580"/>
      <c r="C2" s="130" t="s">
        <v>110</v>
      </c>
      <c r="D2" s="130" t="s">
        <v>111</v>
      </c>
      <c r="E2" s="189"/>
      <c r="F2" s="189"/>
    </row>
    <row r="3" spans="1:6" s="135" customFormat="1" ht="18" customHeight="1">
      <c r="A3" s="132" t="s">
        <v>25</v>
      </c>
      <c r="B3" s="133" t="s">
        <v>112</v>
      </c>
      <c r="C3" s="134">
        <f>'01'!M10</f>
        <v>18</v>
      </c>
      <c r="D3" s="134">
        <f>'01'!M24</f>
        <v>7</v>
      </c>
      <c r="E3" s="190"/>
      <c r="F3" s="190"/>
    </row>
    <row r="4" spans="1:6" s="135" customFormat="1" ht="18" customHeight="1">
      <c r="A4" s="136" t="s">
        <v>113</v>
      </c>
      <c r="B4" s="137" t="s">
        <v>114</v>
      </c>
      <c r="C4" s="138">
        <v>1</v>
      </c>
      <c r="D4" s="138"/>
      <c r="E4" s="190"/>
      <c r="F4" s="190"/>
    </row>
    <row r="5" spans="1:6" s="135" customFormat="1" ht="18" customHeight="1">
      <c r="A5" s="136" t="s">
        <v>115</v>
      </c>
      <c r="B5" s="137" t="s">
        <v>116</v>
      </c>
      <c r="C5" s="138"/>
      <c r="D5" s="138"/>
      <c r="E5" s="190"/>
      <c r="F5" s="190"/>
    </row>
    <row r="6" spans="1:6" s="135" customFormat="1" ht="18" customHeight="1">
      <c r="A6" s="136" t="s">
        <v>117</v>
      </c>
      <c r="B6" s="137" t="s">
        <v>118</v>
      </c>
      <c r="C6" s="139"/>
      <c r="D6" s="138">
        <v>5</v>
      </c>
      <c r="E6" s="190"/>
      <c r="F6" s="190"/>
    </row>
    <row r="7" spans="1:6" s="135" customFormat="1" ht="18" customHeight="1">
      <c r="A7" s="136" t="s">
        <v>119</v>
      </c>
      <c r="B7" s="137" t="s">
        <v>120</v>
      </c>
      <c r="C7" s="138">
        <v>3</v>
      </c>
      <c r="D7" s="138">
        <v>2</v>
      </c>
      <c r="E7" s="190"/>
      <c r="F7" s="190"/>
    </row>
    <row r="8" spans="1:6" s="135" customFormat="1" ht="18" customHeight="1">
      <c r="A8" s="136" t="s">
        <v>121</v>
      </c>
      <c r="B8" s="137" t="s">
        <v>122</v>
      </c>
      <c r="C8" s="138"/>
      <c r="D8" s="138"/>
      <c r="E8" s="190"/>
      <c r="F8" s="190"/>
    </row>
    <row r="9" spans="1:6" s="135" customFormat="1" ht="18" customHeight="1">
      <c r="A9" s="136" t="s">
        <v>123</v>
      </c>
      <c r="B9" s="137" t="s">
        <v>124</v>
      </c>
      <c r="C9" s="138">
        <v>14</v>
      </c>
      <c r="D9" s="139"/>
      <c r="E9" s="190"/>
      <c r="F9" s="190"/>
    </row>
    <row r="10" spans="1:6" s="135" customFormat="1" ht="18" customHeight="1">
      <c r="A10" s="136" t="s">
        <v>125</v>
      </c>
      <c r="B10" s="137" t="s">
        <v>126</v>
      </c>
      <c r="C10" s="139"/>
      <c r="D10" s="138"/>
      <c r="E10" s="190"/>
      <c r="F10" s="190"/>
    </row>
    <row r="11" spans="1:6" s="135" customFormat="1" ht="18" customHeight="1">
      <c r="A11" s="136" t="s">
        <v>127</v>
      </c>
      <c r="B11" s="137" t="s">
        <v>128</v>
      </c>
      <c r="C11" s="138"/>
      <c r="D11" s="138"/>
      <c r="E11" s="190"/>
      <c r="F11" s="190"/>
    </row>
    <row r="12" spans="1:4" ht="18" customHeight="1">
      <c r="A12" s="132" t="s">
        <v>26</v>
      </c>
      <c r="B12" s="133" t="s">
        <v>21</v>
      </c>
      <c r="C12" s="140">
        <f>'01'!P10</f>
        <v>1</v>
      </c>
      <c r="D12" s="140">
        <f>'01'!P24</f>
        <v>3</v>
      </c>
    </row>
    <row r="13" spans="1:4" ht="18" customHeight="1">
      <c r="A13" s="136" t="s">
        <v>129</v>
      </c>
      <c r="B13" s="142" t="s">
        <v>130</v>
      </c>
      <c r="C13" s="143"/>
      <c r="D13" s="138"/>
    </row>
    <row r="14" spans="1:4" ht="18" customHeight="1">
      <c r="A14" s="136" t="s">
        <v>131</v>
      </c>
      <c r="B14" s="142" t="s">
        <v>132</v>
      </c>
      <c r="C14" s="143">
        <v>1</v>
      </c>
      <c r="D14" s="138"/>
    </row>
    <row r="15" spans="1:6" s="135" customFormat="1" ht="18" customHeight="1">
      <c r="A15" s="136" t="s">
        <v>133</v>
      </c>
      <c r="B15" s="137" t="s">
        <v>134</v>
      </c>
      <c r="C15" s="138"/>
      <c r="D15" s="138">
        <v>3</v>
      </c>
      <c r="E15" s="190"/>
      <c r="F15" s="190"/>
    </row>
    <row r="16" spans="1:4" ht="18" customHeight="1">
      <c r="A16" s="132" t="s">
        <v>27</v>
      </c>
      <c r="B16" s="133" t="s">
        <v>135</v>
      </c>
      <c r="C16" s="140">
        <f>'01'!O10</f>
        <v>0</v>
      </c>
      <c r="D16" s="138">
        <f>'01'!O24</f>
        <v>0</v>
      </c>
    </row>
    <row r="17" spans="1:6" s="135" customFormat="1" ht="18" customHeight="1">
      <c r="A17" s="136" t="s">
        <v>136</v>
      </c>
      <c r="B17" s="137" t="s">
        <v>137</v>
      </c>
      <c r="C17" s="138"/>
      <c r="D17" s="138"/>
      <c r="E17" s="190"/>
      <c r="F17" s="190"/>
    </row>
    <row r="18" spans="1:6" s="135" customFormat="1" ht="18" customHeight="1">
      <c r="A18" s="136" t="s">
        <v>138</v>
      </c>
      <c r="B18" s="137" t="s">
        <v>139</v>
      </c>
      <c r="C18" s="138"/>
      <c r="D18" s="138"/>
      <c r="E18" s="190"/>
      <c r="F18" s="190"/>
    </row>
    <row r="19" spans="1:6" s="135" customFormat="1" ht="18" customHeight="1">
      <c r="A19" s="136" t="s">
        <v>140</v>
      </c>
      <c r="B19" s="137" t="s">
        <v>141</v>
      </c>
      <c r="C19" s="139"/>
      <c r="D19" s="138"/>
      <c r="E19" s="190"/>
      <c r="F19" s="190"/>
    </row>
    <row r="20" spans="1:6" s="144" customFormat="1" ht="18" customHeight="1">
      <c r="A20" s="136" t="s">
        <v>142</v>
      </c>
      <c r="B20" s="137" t="s">
        <v>143</v>
      </c>
      <c r="C20" s="138"/>
      <c r="D20" s="138"/>
      <c r="E20" s="192"/>
      <c r="F20" s="192"/>
    </row>
    <row r="21" spans="1:6" s="135" customFormat="1" ht="18" customHeight="1">
      <c r="A21" s="136" t="s">
        <v>144</v>
      </c>
      <c r="B21" s="137" t="s">
        <v>145</v>
      </c>
      <c r="C21" s="138"/>
      <c r="D21" s="138"/>
      <c r="E21" s="190"/>
      <c r="F21" s="190"/>
    </row>
    <row r="22" spans="1:6" s="135" customFormat="1" ht="18" customHeight="1">
      <c r="A22" s="136" t="s">
        <v>146</v>
      </c>
      <c r="B22" s="137" t="s">
        <v>147</v>
      </c>
      <c r="C22" s="138"/>
      <c r="D22" s="138"/>
      <c r="E22" s="190"/>
      <c r="F22" s="190"/>
    </row>
    <row r="23" spans="1:6" s="135" customFormat="1" ht="18" customHeight="1">
      <c r="A23" s="136" t="s">
        <v>148</v>
      </c>
      <c r="B23" s="137" t="s">
        <v>149</v>
      </c>
      <c r="C23" s="138"/>
      <c r="D23" s="138"/>
      <c r="E23" s="190"/>
      <c r="F23" s="190"/>
    </row>
    <row r="24" spans="1:6" s="135" customFormat="1" ht="18" customHeight="1">
      <c r="A24" s="136" t="s">
        <v>150</v>
      </c>
      <c r="B24" s="137" t="s">
        <v>151</v>
      </c>
      <c r="C24" s="139"/>
      <c r="D24" s="138"/>
      <c r="E24" s="190"/>
      <c r="F24" s="190"/>
    </row>
    <row r="25" spans="1:6" s="144" customFormat="1" ht="18" customHeight="1">
      <c r="A25" s="136" t="s">
        <v>152</v>
      </c>
      <c r="B25" s="137" t="s">
        <v>153</v>
      </c>
      <c r="C25" s="138"/>
      <c r="D25" s="138"/>
      <c r="E25" s="192"/>
      <c r="F25" s="192"/>
    </row>
    <row r="26" spans="1:6" s="145" customFormat="1" ht="18" customHeight="1">
      <c r="A26" s="132" t="s">
        <v>28</v>
      </c>
      <c r="B26" s="133" t="s">
        <v>154</v>
      </c>
      <c r="C26" s="140">
        <f>'01'!S10</f>
        <v>1</v>
      </c>
      <c r="D26" s="140">
        <f>'01'!S24</f>
        <v>1</v>
      </c>
      <c r="E26" s="193"/>
      <c r="F26" s="193"/>
    </row>
    <row r="27" spans="1:6" s="146" customFormat="1" ht="18" customHeight="1">
      <c r="A27" s="136" t="s">
        <v>155</v>
      </c>
      <c r="B27" s="137" t="s">
        <v>156</v>
      </c>
      <c r="C27" s="138">
        <v>1</v>
      </c>
      <c r="D27" s="138">
        <v>1</v>
      </c>
      <c r="E27" s="194"/>
      <c r="F27" s="194"/>
    </row>
    <row r="28" spans="1:6" s="147" customFormat="1" ht="18" customHeight="1">
      <c r="A28" s="136" t="s">
        <v>157</v>
      </c>
      <c r="B28" s="137" t="s">
        <v>158</v>
      </c>
      <c r="C28" s="138"/>
      <c r="D28" s="138">
        <v>1</v>
      </c>
      <c r="E28" s="195"/>
      <c r="F28" s="195"/>
    </row>
    <row r="29" spans="1:6" s="135" customFormat="1" ht="18" customHeight="1">
      <c r="A29" s="148" t="s">
        <v>29</v>
      </c>
      <c r="B29" s="149" t="s">
        <v>159</v>
      </c>
      <c r="C29" s="140">
        <f>'01'!Q10</f>
        <v>323</v>
      </c>
      <c r="D29" s="140">
        <f>'01'!Q24</f>
        <v>71</v>
      </c>
      <c r="E29" s="196"/>
      <c r="F29" s="190"/>
    </row>
    <row r="30" spans="1:6" s="135" customFormat="1" ht="18" customHeight="1">
      <c r="A30" s="150" t="s">
        <v>160</v>
      </c>
      <c r="B30" s="151" t="s">
        <v>161</v>
      </c>
      <c r="C30" s="138">
        <f>C29-C32</f>
        <v>311</v>
      </c>
      <c r="D30" s="138">
        <f>D29-D32</f>
        <v>69</v>
      </c>
      <c r="E30" s="196"/>
      <c r="F30" s="190"/>
    </row>
    <row r="31" spans="1:6" s="152" customFormat="1" ht="18" customHeight="1">
      <c r="A31" s="150" t="s">
        <v>162</v>
      </c>
      <c r="B31" s="151" t="s">
        <v>163</v>
      </c>
      <c r="C31" s="138"/>
      <c r="D31" s="138"/>
      <c r="E31" s="196"/>
      <c r="F31" s="256"/>
    </row>
    <row r="32" spans="1:6" s="152" customFormat="1" ht="18" customHeight="1">
      <c r="A32" s="150" t="s">
        <v>164</v>
      </c>
      <c r="B32" s="151" t="s">
        <v>165</v>
      </c>
      <c r="C32" s="138">
        <v>12</v>
      </c>
      <c r="D32" s="138">
        <v>2</v>
      </c>
      <c r="E32" s="196"/>
      <c r="F32" s="254"/>
    </row>
    <row r="33" spans="1:6" s="153" customFormat="1" ht="18" customHeight="1">
      <c r="A33" s="150" t="s">
        <v>166</v>
      </c>
      <c r="B33" s="151" t="s">
        <v>167</v>
      </c>
      <c r="C33" s="138"/>
      <c r="D33" s="138"/>
      <c r="E33" s="196"/>
      <c r="F33" s="255"/>
    </row>
    <row r="34" spans="1:6" s="153" customFormat="1" ht="18" customHeight="1">
      <c r="A34" s="148" t="s">
        <v>30</v>
      </c>
      <c r="B34" s="149" t="s">
        <v>168</v>
      </c>
      <c r="C34" s="140">
        <f>PLChuaDieuKien!E6</f>
        <v>200</v>
      </c>
      <c r="D34" s="140">
        <f>PLChuaDieuKien!E20</f>
        <v>16</v>
      </c>
      <c r="E34" s="196"/>
      <c r="F34" s="255"/>
    </row>
    <row r="35" spans="1:6" s="153" customFormat="1" ht="42" customHeight="1">
      <c r="A35" s="581" t="s">
        <v>169</v>
      </c>
      <c r="B35" s="581"/>
      <c r="C35" s="581"/>
      <c r="D35" s="581"/>
      <c r="E35" s="197"/>
      <c r="F35" s="255"/>
    </row>
    <row r="36" spans="1:4" ht="15.75">
      <c r="A36" s="582" t="s">
        <v>170</v>
      </c>
      <c r="B36" s="582"/>
      <c r="C36" s="582"/>
      <c r="D36" s="582"/>
    </row>
  </sheetData>
  <sheetProtection formatCells="0" formatColumns="0" formatRows="0"/>
  <mergeCells count="4">
    <mergeCell ref="A1:D1"/>
    <mergeCell ref="A2:B2"/>
    <mergeCell ref="A35:D35"/>
    <mergeCell ref="A36:D36"/>
  </mergeCells>
  <printOptions/>
  <pageMargins left="0.4330708661417323" right="0.2362204724409449" top="0.5905511811023623" bottom="0.5905511811023623" header="0.5118110236220472" footer="0.2755905511811024"/>
  <pageSetup horizontalDpi="600" verticalDpi="600" orientation="portrait" paperSize="9" r:id="rId2"/>
  <headerFooter differentFirst="1"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tabColor rgb="FFFFFF00"/>
  </sheetPr>
  <dimension ref="A1:Y42"/>
  <sheetViews>
    <sheetView view="pageBreakPreview" zoomScale="85" zoomScaleSheetLayoutView="85" zoomScalePageLayoutView="0" workbookViewId="0" topLeftCell="B7">
      <selection activeCell="D16" sqref="D16"/>
    </sheetView>
  </sheetViews>
  <sheetFormatPr defaultColWidth="9.00390625" defaultRowHeight="15.75"/>
  <cols>
    <col min="1" max="1" width="3.75390625" style="1" customWidth="1"/>
    <col min="2" max="2" width="24.125" style="1" customWidth="1"/>
    <col min="3" max="3" width="12.00390625" style="1" customWidth="1"/>
    <col min="4" max="4" width="10.00390625" style="154" customWidth="1"/>
    <col min="5" max="5" width="10.00390625" style="1" customWidth="1"/>
    <col min="6" max="6" width="10.125" style="1" customWidth="1"/>
    <col min="7" max="7" width="7.00390625" style="1" customWidth="1"/>
    <col min="8" max="8" width="11.875" style="1" customWidth="1"/>
    <col min="9" max="9" width="10.75390625" style="1" customWidth="1"/>
    <col min="10" max="10" width="9.50390625" style="1" customWidth="1"/>
    <col min="11" max="11" width="9.875" style="1" customWidth="1"/>
    <col min="12" max="12" width="9.25390625" style="1" customWidth="1"/>
    <col min="13" max="13" width="7.625" style="30" customWidth="1"/>
    <col min="14" max="14" width="10.625" style="30" customWidth="1"/>
    <col min="15" max="15" width="7.125" style="30" customWidth="1"/>
    <col min="16" max="16" width="7.25390625" style="30" customWidth="1"/>
    <col min="17" max="17" width="10.375" style="179" customWidth="1"/>
    <col min="18" max="18" width="7.00390625" style="30" customWidth="1"/>
    <col min="19" max="19" width="10.75390625" style="30" customWidth="1"/>
    <col min="20" max="20" width="10.625" style="30" customWidth="1"/>
    <col min="21" max="21" width="6.75390625" style="30" customWidth="1"/>
    <col min="22" max="22" width="14.00390625" style="38" customWidth="1"/>
    <col min="23" max="23" width="12.75390625" style="38" bestFit="1" customWidth="1"/>
    <col min="24" max="24" width="14.75390625" style="38" customWidth="1"/>
    <col min="25" max="25" width="10.625" style="38" customWidth="1"/>
    <col min="26" max="16384" width="9.00390625" style="1" customWidth="1"/>
  </cols>
  <sheetData>
    <row r="1" spans="1:21" ht="65.25" customHeight="1">
      <c r="A1" s="583" t="s">
        <v>171</v>
      </c>
      <c r="B1" s="583"/>
      <c r="C1" s="583"/>
      <c r="D1" s="583"/>
      <c r="E1" s="549" t="s">
        <v>359</v>
      </c>
      <c r="F1" s="549"/>
      <c r="G1" s="549"/>
      <c r="H1" s="549"/>
      <c r="I1" s="549"/>
      <c r="J1" s="549"/>
      <c r="K1" s="549"/>
      <c r="L1" s="549"/>
      <c r="M1" s="549"/>
      <c r="N1" s="549"/>
      <c r="O1" s="549"/>
      <c r="P1" s="584" t="str">
        <f>'[2]TT'!C2</f>
        <v>Đơn vị  báo cáo: 
Đơn vị nhận báo cáo: </v>
      </c>
      <c r="Q1" s="584"/>
      <c r="R1" s="584"/>
      <c r="S1" s="584"/>
      <c r="T1" s="584"/>
      <c r="U1" s="584"/>
    </row>
    <row r="2" spans="1:21" ht="17.25" customHeight="1">
      <c r="A2" s="2"/>
      <c r="B2" s="4"/>
      <c r="C2" s="4"/>
      <c r="D2" s="5"/>
      <c r="E2" s="5"/>
      <c r="F2" s="5"/>
      <c r="G2" s="5"/>
      <c r="H2" s="32"/>
      <c r="I2" s="33"/>
      <c r="J2" s="7"/>
      <c r="K2" s="7"/>
      <c r="L2" s="7"/>
      <c r="M2" s="34"/>
      <c r="N2" s="8"/>
      <c r="O2" s="8"/>
      <c r="P2" s="585" t="s">
        <v>84</v>
      </c>
      <c r="Q2" s="585"/>
      <c r="R2" s="585"/>
      <c r="S2" s="585"/>
      <c r="T2" s="585"/>
      <c r="U2" s="585"/>
    </row>
    <row r="3" spans="1:25" s="9" customFormat="1" ht="15.75" customHeight="1">
      <c r="A3" s="586" t="s">
        <v>2</v>
      </c>
      <c r="B3" s="586" t="s">
        <v>3</v>
      </c>
      <c r="C3" s="589" t="s">
        <v>5</v>
      </c>
      <c r="D3" s="589" t="s">
        <v>6</v>
      </c>
      <c r="E3" s="589"/>
      <c r="F3" s="589" t="s">
        <v>7</v>
      </c>
      <c r="G3" s="590" t="s">
        <v>85</v>
      </c>
      <c r="H3" s="589" t="s">
        <v>9</v>
      </c>
      <c r="I3" s="591" t="s">
        <v>6</v>
      </c>
      <c r="J3" s="592"/>
      <c r="K3" s="592"/>
      <c r="L3" s="592"/>
      <c r="M3" s="592"/>
      <c r="N3" s="592"/>
      <c r="O3" s="592"/>
      <c r="P3" s="592"/>
      <c r="Q3" s="592"/>
      <c r="R3" s="592"/>
      <c r="S3" s="592"/>
      <c r="T3" s="593" t="s">
        <v>10</v>
      </c>
      <c r="U3" s="596" t="s">
        <v>11</v>
      </c>
      <c r="V3" s="39"/>
      <c r="W3" s="39"/>
      <c r="X3" s="39"/>
      <c r="Y3" s="39"/>
    </row>
    <row r="4" spans="1:25" s="10" customFormat="1" ht="15.75" customHeight="1">
      <c r="A4" s="587"/>
      <c r="B4" s="587"/>
      <c r="C4" s="589"/>
      <c r="D4" s="590" t="s">
        <v>12</v>
      </c>
      <c r="E4" s="589" t="s">
        <v>13</v>
      </c>
      <c r="F4" s="589"/>
      <c r="G4" s="590"/>
      <c r="H4" s="589"/>
      <c r="I4" s="589" t="s">
        <v>14</v>
      </c>
      <c r="J4" s="589" t="s">
        <v>6</v>
      </c>
      <c r="K4" s="589"/>
      <c r="L4" s="589"/>
      <c r="M4" s="589"/>
      <c r="N4" s="589"/>
      <c r="O4" s="589"/>
      <c r="P4" s="589"/>
      <c r="Q4" s="590" t="s">
        <v>15</v>
      </c>
      <c r="R4" s="589" t="s">
        <v>16</v>
      </c>
      <c r="S4" s="598" t="s">
        <v>17</v>
      </c>
      <c r="T4" s="594"/>
      <c r="U4" s="597"/>
      <c r="V4" s="40"/>
      <c r="W4" s="40"/>
      <c r="X4" s="40"/>
      <c r="Y4" s="40"/>
    </row>
    <row r="5" spans="1:25" s="9" customFormat="1" ht="15.75" customHeight="1">
      <c r="A5" s="587"/>
      <c r="B5" s="587"/>
      <c r="C5" s="589"/>
      <c r="D5" s="590"/>
      <c r="E5" s="589"/>
      <c r="F5" s="589"/>
      <c r="G5" s="590"/>
      <c r="H5" s="589"/>
      <c r="I5" s="589"/>
      <c r="J5" s="589" t="s">
        <v>18</v>
      </c>
      <c r="K5" s="589" t="s">
        <v>6</v>
      </c>
      <c r="L5" s="589"/>
      <c r="M5" s="589"/>
      <c r="N5" s="589" t="s">
        <v>19</v>
      </c>
      <c r="O5" s="589" t="s">
        <v>20</v>
      </c>
      <c r="P5" s="589" t="s">
        <v>21</v>
      </c>
      <c r="Q5" s="590"/>
      <c r="R5" s="589"/>
      <c r="S5" s="598"/>
      <c r="T5" s="594"/>
      <c r="U5" s="597"/>
      <c r="V5" s="39"/>
      <c r="W5" s="39"/>
      <c r="X5" s="39"/>
      <c r="Y5" s="39"/>
    </row>
    <row r="6" spans="1:25" s="9" customFormat="1" ht="15.75" customHeight="1">
      <c r="A6" s="587"/>
      <c r="B6" s="587"/>
      <c r="C6" s="589"/>
      <c r="D6" s="590"/>
      <c r="E6" s="589"/>
      <c r="F6" s="589"/>
      <c r="G6" s="590"/>
      <c r="H6" s="589"/>
      <c r="I6" s="589"/>
      <c r="J6" s="589"/>
      <c r="K6" s="589"/>
      <c r="L6" s="589"/>
      <c r="M6" s="589"/>
      <c r="N6" s="589"/>
      <c r="O6" s="589"/>
      <c r="P6" s="589"/>
      <c r="Q6" s="590"/>
      <c r="R6" s="589"/>
      <c r="S6" s="598"/>
      <c r="T6" s="594"/>
      <c r="U6" s="597"/>
      <c r="V6" s="39"/>
      <c r="W6" s="39"/>
      <c r="X6" s="39"/>
      <c r="Y6" s="39"/>
    </row>
    <row r="7" spans="1:25" s="9" customFormat="1" ht="57" customHeight="1">
      <c r="A7" s="588"/>
      <c r="B7" s="588"/>
      <c r="C7" s="589"/>
      <c r="D7" s="590"/>
      <c r="E7" s="589"/>
      <c r="F7" s="589"/>
      <c r="G7" s="590"/>
      <c r="H7" s="589"/>
      <c r="I7" s="589"/>
      <c r="J7" s="589"/>
      <c r="K7" s="95" t="s">
        <v>22</v>
      </c>
      <c r="L7" s="95" t="s">
        <v>23</v>
      </c>
      <c r="M7" s="95" t="s">
        <v>86</v>
      </c>
      <c r="N7" s="589"/>
      <c r="O7" s="589"/>
      <c r="P7" s="589"/>
      <c r="Q7" s="590"/>
      <c r="R7" s="589"/>
      <c r="S7" s="598"/>
      <c r="T7" s="595"/>
      <c r="U7" s="597"/>
      <c r="V7" s="259"/>
      <c r="W7" s="260"/>
      <c r="X7" s="39"/>
      <c r="Y7" s="39"/>
    </row>
    <row r="8" spans="1:25" ht="18" customHeight="1">
      <c r="A8" s="599" t="s">
        <v>24</v>
      </c>
      <c r="B8" s="600"/>
      <c r="C8" s="11" t="s">
        <v>25</v>
      </c>
      <c r="D8" s="43" t="s">
        <v>26</v>
      </c>
      <c r="E8" s="11" t="s">
        <v>27</v>
      </c>
      <c r="F8" s="11" t="s">
        <v>28</v>
      </c>
      <c r="G8" s="11" t="s">
        <v>29</v>
      </c>
      <c r="H8" s="11" t="s">
        <v>30</v>
      </c>
      <c r="I8" s="11" t="s">
        <v>31</v>
      </c>
      <c r="J8" s="11" t="s">
        <v>32</v>
      </c>
      <c r="K8" s="11" t="s">
        <v>33</v>
      </c>
      <c r="L8" s="11" t="s">
        <v>34</v>
      </c>
      <c r="M8" s="11" t="s">
        <v>35</v>
      </c>
      <c r="N8" s="11" t="s">
        <v>36</v>
      </c>
      <c r="O8" s="11" t="s">
        <v>37</v>
      </c>
      <c r="P8" s="11" t="s">
        <v>38</v>
      </c>
      <c r="Q8" s="43" t="s">
        <v>39</v>
      </c>
      <c r="R8" s="11" t="s">
        <v>40</v>
      </c>
      <c r="S8" s="11" t="s">
        <v>41</v>
      </c>
      <c r="T8" s="11" t="s">
        <v>42</v>
      </c>
      <c r="U8" s="11" t="s">
        <v>43</v>
      </c>
      <c r="X8" s="184">
        <f>Q9-'05'!Q9</f>
        <v>0</v>
      </c>
      <c r="Y8" s="184">
        <f>'05'!N9-'02'!N9</f>
        <v>0</v>
      </c>
    </row>
    <row r="9" spans="1:24" ht="15.75" customHeight="1">
      <c r="A9" s="601" t="s">
        <v>44</v>
      </c>
      <c r="B9" s="602"/>
      <c r="C9" s="155">
        <f>C10+C24</f>
        <v>1187175109</v>
      </c>
      <c r="D9" s="155">
        <f aca="true" t="shared" si="0" ref="D9:T9">D10+D24</f>
        <v>960690811</v>
      </c>
      <c r="E9" s="155">
        <f t="shared" si="0"/>
        <v>226484298</v>
      </c>
      <c r="F9" s="155">
        <f t="shared" si="0"/>
        <v>168058013</v>
      </c>
      <c r="G9" s="155">
        <f t="shared" si="0"/>
        <v>0</v>
      </c>
      <c r="H9" s="155">
        <f>C9-F9-G9</f>
        <v>1019117096</v>
      </c>
      <c r="I9" s="155">
        <f t="shared" si="0"/>
        <v>781051812</v>
      </c>
      <c r="J9" s="155">
        <f t="shared" si="0"/>
        <v>674566695</v>
      </c>
      <c r="K9" s="445">
        <f t="shared" si="0"/>
        <v>36675773</v>
      </c>
      <c r="L9" s="155">
        <f t="shared" si="0"/>
        <v>637888166</v>
      </c>
      <c r="M9" s="155">
        <f t="shared" si="0"/>
        <v>2756</v>
      </c>
      <c r="N9" s="445">
        <f t="shared" si="0"/>
        <v>106278321</v>
      </c>
      <c r="O9" s="155">
        <f t="shared" si="0"/>
        <v>0</v>
      </c>
      <c r="P9" s="155">
        <f t="shared" si="0"/>
        <v>206796</v>
      </c>
      <c r="Q9" s="156">
        <f>Q10+Q24</f>
        <v>237962061</v>
      </c>
      <c r="R9" s="155">
        <f t="shared" si="0"/>
        <v>0</v>
      </c>
      <c r="S9" s="155">
        <f t="shared" si="0"/>
        <v>103223</v>
      </c>
      <c r="T9" s="155">
        <f t="shared" si="0"/>
        <v>344550401</v>
      </c>
      <c r="U9" s="157">
        <f>IF(I9&lt;&gt;0,J9/I9,"")</f>
        <v>0.8636644645541134</v>
      </c>
      <c r="V9" s="184">
        <f>D15-74511</f>
        <v>0</v>
      </c>
      <c r="W9" s="184"/>
      <c r="X9" s="74"/>
    </row>
    <row r="10" spans="1:24" ht="15.75" customHeight="1">
      <c r="A10" s="158" t="s">
        <v>46</v>
      </c>
      <c r="B10" s="159" t="s">
        <v>93</v>
      </c>
      <c r="C10" s="160">
        <f>SUM(C11:C23)</f>
        <v>43911879</v>
      </c>
      <c r="D10" s="160">
        <f>SUM(D11:D23)</f>
        <v>30294495</v>
      </c>
      <c r="E10" s="160">
        <f>SUM(E11:E23)</f>
        <v>13617384</v>
      </c>
      <c r="F10" s="160">
        <f aca="true" t="shared" si="1" ref="F10:T10">SUM(F11:F23)</f>
        <v>227957</v>
      </c>
      <c r="G10" s="160">
        <f t="shared" si="1"/>
        <v>0</v>
      </c>
      <c r="H10" s="155">
        <f aca="true" t="shared" si="2" ref="H10:H37">C10-F10-G10</f>
        <v>43683922</v>
      </c>
      <c r="I10" s="160">
        <f t="shared" si="1"/>
        <v>24114284</v>
      </c>
      <c r="J10" s="160">
        <f t="shared" si="1"/>
        <v>9407908</v>
      </c>
      <c r="K10" s="160">
        <f t="shared" si="1"/>
        <v>8223705</v>
      </c>
      <c r="L10" s="160">
        <f t="shared" si="1"/>
        <v>1181447</v>
      </c>
      <c r="M10" s="160">
        <f t="shared" si="1"/>
        <v>2756</v>
      </c>
      <c r="N10" s="160">
        <f t="shared" si="1"/>
        <v>14703890</v>
      </c>
      <c r="O10" s="160">
        <f t="shared" si="1"/>
        <v>0</v>
      </c>
      <c r="P10" s="160">
        <f t="shared" si="1"/>
        <v>2486</v>
      </c>
      <c r="Q10" s="161">
        <f>SUM(Q11:Q23)</f>
        <v>19503415</v>
      </c>
      <c r="R10" s="160">
        <f t="shared" si="1"/>
        <v>0</v>
      </c>
      <c r="S10" s="160">
        <f t="shared" si="1"/>
        <v>66223</v>
      </c>
      <c r="T10" s="160">
        <f t="shared" si="1"/>
        <v>34276014</v>
      </c>
      <c r="U10" s="157">
        <f aca="true" t="shared" si="3" ref="U10:U37">IF(I10&lt;&gt;0,J10/I10,"")</f>
        <v>0.3901383926638668</v>
      </c>
      <c r="V10" s="184"/>
      <c r="W10" s="184"/>
      <c r="X10" s="184"/>
    </row>
    <row r="11" spans="1:24" ht="15.75" customHeight="1">
      <c r="A11" s="162" t="s">
        <v>25</v>
      </c>
      <c r="B11" s="163" t="s">
        <v>94</v>
      </c>
      <c r="C11" s="155">
        <f aca="true" t="shared" si="4" ref="C11:C37">D11+E11</f>
        <v>2519806</v>
      </c>
      <c r="D11" s="470">
        <f>'[6]02 VP'!D11+'[6]02 Ly Nhan'!D11+'[6]02 Duy Tien'!D11+'[6]02 Thanh Liem'!D11+'[6]02 Kim Bang'!D11+'[6]02 Binh Luc'!D11+'[6]02 Phu Ly'!D11</f>
        <v>1676491</v>
      </c>
      <c r="E11" s="165">
        <v>843315</v>
      </c>
      <c r="F11" s="165">
        <v>0</v>
      </c>
      <c r="G11" s="165">
        <v>0</v>
      </c>
      <c r="H11" s="155">
        <f t="shared" si="2"/>
        <v>2519806</v>
      </c>
      <c r="I11" s="155">
        <f aca="true" t="shared" si="5" ref="I11:I37">J11+N11+O11+P11</f>
        <v>1989691</v>
      </c>
      <c r="J11" s="166">
        <f aca="true" t="shared" si="6" ref="J11:J23">K11+L11+M11</f>
        <v>721826</v>
      </c>
      <c r="K11" s="165">
        <v>712589</v>
      </c>
      <c r="L11" s="165">
        <v>9237</v>
      </c>
      <c r="M11" s="165">
        <f>'[5]02 VP'!M11+'[5]02 Ly Nhan'!M11+'[5]02 Duy Tien'!M11+'[5]02 Thanh Liem'!M11+'[5]02 Kim Bang'!M11+'[5]02 Binh Luc'!M11+'[5]02 Phu Ly'!M11</f>
        <v>0</v>
      </c>
      <c r="N11" s="165">
        <v>1265379</v>
      </c>
      <c r="O11" s="165">
        <f>'[5]02 VP'!O11+'[5]02 Ly Nhan'!O11+'[5]02 Duy Tien'!O11+'[5]02 Thanh Liem'!O11+'[5]02 Kim Bang'!O11+'[5]02 Binh Luc'!O11+'[5]02 Phu Ly'!O11</f>
        <v>0</v>
      </c>
      <c r="P11" s="165">
        <f>'[5]02 VP'!P11+'[5]02 Ly Nhan'!P11+'[5]02 Duy Tien'!P11+'[5]02 Thanh Liem'!P11+'[5]02 Kim Bang'!P11+'[5]02 Binh Luc'!P11+'[5]02 Phu Ly'!P11</f>
        <v>2486</v>
      </c>
      <c r="Q11" s="164">
        <f>H11-I11-R11-S11</f>
        <v>530115</v>
      </c>
      <c r="R11" s="165"/>
      <c r="S11" s="165">
        <f>'[5]02 VP'!S11+'[5]02 Ly Nhan'!S11+'[5]02 Duy Tien'!S11+'[5]02 Thanh Liem'!S11+'[5]02 Kim Bang'!S11+'[5]02 Binh Luc'!S11+'[5]02 Phu Ly'!S11</f>
        <v>0</v>
      </c>
      <c r="T11" s="155">
        <f>SUM(N11:S11)</f>
        <v>1797980</v>
      </c>
      <c r="U11" s="157">
        <f t="shared" si="3"/>
        <v>0.3627829647920205</v>
      </c>
      <c r="V11" s="185">
        <f aca="true" t="shared" si="7" ref="V11:V37">I11+Q11+R11+S11</f>
        <v>2519806</v>
      </c>
      <c r="W11" s="184">
        <f aca="true" t="shared" si="8" ref="W11:W37">H11-V11</f>
        <v>0</v>
      </c>
      <c r="X11" s="38">
        <v>74511</v>
      </c>
    </row>
    <row r="12" spans="1:24" ht="15.75" customHeight="1">
      <c r="A12" s="162" t="s">
        <v>26</v>
      </c>
      <c r="B12" s="167" t="s">
        <v>95</v>
      </c>
      <c r="C12" s="155">
        <f t="shared" si="4"/>
        <v>3370899</v>
      </c>
      <c r="D12" s="470">
        <f>'[6]02 VP'!D12+'[6]02 Ly Nhan'!D12+'[6]02 Duy Tien'!D12+'[6]02 Thanh Liem'!D12+'[6]02 Kim Bang'!D12+'[6]02 Binh Luc'!D12+'[6]02 Phu Ly'!D12</f>
        <v>2572348</v>
      </c>
      <c r="E12" s="165">
        <v>798551</v>
      </c>
      <c r="F12" s="165">
        <v>0</v>
      </c>
      <c r="G12" s="165">
        <v>0</v>
      </c>
      <c r="H12" s="155">
        <f t="shared" si="2"/>
        <v>3370899</v>
      </c>
      <c r="I12" s="155">
        <f t="shared" si="5"/>
        <v>2940623</v>
      </c>
      <c r="J12" s="166">
        <f t="shared" si="6"/>
        <v>1766560</v>
      </c>
      <c r="K12" s="165">
        <v>662025</v>
      </c>
      <c r="L12" s="165">
        <v>1104535</v>
      </c>
      <c r="M12" s="165">
        <f>'[5]02 VP'!M12+'[5]02 Ly Nhan'!M12+'[5]02 Duy Tien'!M12+'[5]02 Thanh Liem'!M12+'[5]02 Kim Bang'!M12+'[5]02 Binh Luc'!M12+'[5]02 Phu Ly'!M12</f>
        <v>0</v>
      </c>
      <c r="N12" s="165">
        <v>1174063</v>
      </c>
      <c r="O12" s="165">
        <f>'[5]02 VP'!O12+'[5]02 Ly Nhan'!O12+'[5]02 Duy Tien'!O12+'[5]02 Thanh Liem'!O12+'[5]02 Kim Bang'!O12+'[5]02 Binh Luc'!O12+'[5]02 Phu Ly'!O12</f>
        <v>0</v>
      </c>
      <c r="P12" s="165">
        <f>'[5]02 VP'!P12+'[5]02 Ly Nhan'!P12+'[5]02 Duy Tien'!P12+'[5]02 Thanh Liem'!P12+'[5]02 Kim Bang'!P12+'[5]02 Binh Luc'!P12+'[5]02 Phu Ly'!P12</f>
        <v>0</v>
      </c>
      <c r="Q12" s="164">
        <f aca="true" t="shared" si="9" ref="Q12:Q37">H12-I12-R12-S12</f>
        <v>364053</v>
      </c>
      <c r="R12" s="165"/>
      <c r="S12" s="165">
        <v>66223</v>
      </c>
      <c r="T12" s="155">
        <f aca="true" t="shared" si="10" ref="T12:T23">SUM(N12:S12)</f>
        <v>1604339</v>
      </c>
      <c r="U12" s="157">
        <f t="shared" si="3"/>
        <v>0.6007434479020262</v>
      </c>
      <c r="V12" s="185">
        <f t="shared" si="7"/>
        <v>3370899</v>
      </c>
      <c r="W12" s="184">
        <f t="shared" si="8"/>
        <v>0</v>
      </c>
      <c r="X12" s="541">
        <v>273529</v>
      </c>
    </row>
    <row r="13" spans="1:23" ht="15.75" customHeight="1">
      <c r="A13" s="162" t="s">
        <v>27</v>
      </c>
      <c r="B13" s="168" t="s">
        <v>96</v>
      </c>
      <c r="C13" s="155">
        <f t="shared" si="4"/>
        <v>0</v>
      </c>
      <c r="D13" s="470">
        <f>'[6]02 VP'!D13+'[6]02 Ly Nhan'!D13+'[6]02 Duy Tien'!D13+'[6]02 Thanh Liem'!D13+'[6]02 Kim Bang'!D13+'[6]02 Binh Luc'!D13+'[6]02 Phu Ly'!D13</f>
        <v>0</v>
      </c>
      <c r="E13" s="165">
        <v>0</v>
      </c>
      <c r="F13" s="165">
        <v>0</v>
      </c>
      <c r="G13" s="165">
        <v>0</v>
      </c>
      <c r="H13" s="155">
        <f t="shared" si="2"/>
        <v>0</v>
      </c>
      <c r="I13" s="155">
        <f t="shared" si="5"/>
        <v>0</v>
      </c>
      <c r="J13" s="166">
        <f t="shared" si="6"/>
        <v>0</v>
      </c>
      <c r="K13" s="165">
        <f>'[5]02 VP'!K13+'[5]02 Ly Nhan'!K13+'[5]02 Duy Tien'!K13+'[5]02 Thanh Liem'!K13+'[5]02 Kim Bang'!K13+'[5]02 Binh Luc'!K13+'[5]02 Phu Ly'!K13</f>
        <v>0</v>
      </c>
      <c r="L13" s="165">
        <f>'[5]02 VP'!L13+'[5]02 Ly Nhan'!L13+'[5]02 Duy Tien'!L13+'[5]02 Thanh Liem'!L13+'[5]02 Kim Bang'!L13+'[5]02 Binh Luc'!L13+'[5]02 Phu Ly'!L13</f>
        <v>0</v>
      </c>
      <c r="M13" s="165">
        <f>'[5]02 VP'!M13+'[5]02 Ly Nhan'!M13+'[5]02 Duy Tien'!M13+'[5]02 Thanh Liem'!M13+'[5]02 Kim Bang'!M13+'[5]02 Binh Luc'!M13+'[5]02 Phu Ly'!M13</f>
        <v>0</v>
      </c>
      <c r="N13" s="165">
        <f>'[5]02 VP'!N13+'[5]02 Ly Nhan'!N13+'[5]02 Duy Tien'!N13+'[5]02 Thanh Liem'!N13+'[5]02 Kim Bang'!N13+'[5]02 Binh Luc'!N13+'[5]02 Phu Ly'!N13</f>
        <v>0</v>
      </c>
      <c r="O13" s="165">
        <f>'[5]02 VP'!O13+'[5]02 Ly Nhan'!O13+'[5]02 Duy Tien'!O13+'[5]02 Thanh Liem'!O13+'[5]02 Kim Bang'!O13+'[5]02 Binh Luc'!O13+'[5]02 Phu Ly'!O13</f>
        <v>0</v>
      </c>
      <c r="P13" s="165">
        <f>'[5]02 VP'!P13+'[5]02 Ly Nhan'!P13+'[5]02 Duy Tien'!P13+'[5]02 Thanh Liem'!P13+'[5]02 Kim Bang'!P13+'[5]02 Binh Luc'!P13+'[5]02 Phu Ly'!P13</f>
        <v>0</v>
      </c>
      <c r="Q13" s="164">
        <f t="shared" si="9"/>
        <v>0</v>
      </c>
      <c r="R13" s="165"/>
      <c r="S13" s="165">
        <f>'[5]02 VP'!S13+'[5]02 Ly Nhan'!S13+'[5]02 Duy Tien'!S13+'[5]02 Thanh Liem'!S13+'[5]02 Kim Bang'!S13+'[5]02 Binh Luc'!S13+'[5]02 Phu Ly'!S13</f>
        <v>0</v>
      </c>
      <c r="T13" s="155">
        <f t="shared" si="10"/>
        <v>0</v>
      </c>
      <c r="U13" s="157">
        <f t="shared" si="3"/>
      </c>
      <c r="V13" s="185">
        <f t="shared" si="7"/>
        <v>0</v>
      </c>
      <c r="W13" s="184">
        <f t="shared" si="8"/>
        <v>0</v>
      </c>
    </row>
    <row r="14" spans="1:23" ht="15.75" customHeight="1">
      <c r="A14" s="162" t="s">
        <v>28</v>
      </c>
      <c r="B14" s="163" t="s">
        <v>97</v>
      </c>
      <c r="C14" s="155">
        <f t="shared" si="4"/>
        <v>0</v>
      </c>
      <c r="D14" s="470">
        <f>'[6]02 VP'!D14+'[6]02 Ly Nhan'!D14+'[6]02 Duy Tien'!D14+'[6]02 Thanh Liem'!D14+'[6]02 Kim Bang'!D14+'[6]02 Binh Luc'!D14+'[6]02 Phu Ly'!D14</f>
        <v>0</v>
      </c>
      <c r="E14" s="165">
        <v>0</v>
      </c>
      <c r="F14" s="165">
        <v>0</v>
      </c>
      <c r="G14" s="165">
        <v>0</v>
      </c>
      <c r="H14" s="155">
        <f t="shared" si="2"/>
        <v>0</v>
      </c>
      <c r="I14" s="155">
        <f t="shared" si="5"/>
        <v>0</v>
      </c>
      <c r="J14" s="166">
        <f t="shared" si="6"/>
        <v>0</v>
      </c>
      <c r="K14" s="165">
        <f>'[5]02 VP'!K14+'[5]02 Ly Nhan'!K14+'[5]02 Duy Tien'!K14+'[5]02 Thanh Liem'!K14+'[5]02 Kim Bang'!K14+'[5]02 Binh Luc'!K14+'[5]02 Phu Ly'!K14</f>
        <v>0</v>
      </c>
      <c r="L14" s="165">
        <f>'[5]02 VP'!L14+'[5]02 Ly Nhan'!L14+'[5]02 Duy Tien'!L14+'[5]02 Thanh Liem'!L14+'[5]02 Kim Bang'!L14+'[5]02 Binh Luc'!L14+'[5]02 Phu Ly'!L14</f>
        <v>0</v>
      </c>
      <c r="M14" s="165">
        <f>'[5]02 VP'!M14+'[5]02 Ly Nhan'!M14+'[5]02 Duy Tien'!M14+'[5]02 Thanh Liem'!M14+'[5]02 Kim Bang'!M14+'[5]02 Binh Luc'!M14+'[5]02 Phu Ly'!M14</f>
        <v>0</v>
      </c>
      <c r="N14" s="165">
        <f>'[5]02 VP'!N14+'[5]02 Ly Nhan'!N14+'[5]02 Duy Tien'!N14+'[5]02 Thanh Liem'!N14+'[5]02 Kim Bang'!N14+'[5]02 Binh Luc'!N14+'[5]02 Phu Ly'!N14</f>
        <v>0</v>
      </c>
      <c r="O14" s="165">
        <f>'[5]02 VP'!O14+'[5]02 Ly Nhan'!O14+'[5]02 Duy Tien'!O14+'[5]02 Thanh Liem'!O14+'[5]02 Kim Bang'!O14+'[5]02 Binh Luc'!O14+'[5]02 Phu Ly'!O14</f>
        <v>0</v>
      </c>
      <c r="P14" s="165">
        <f>'[5]02 VP'!P14+'[5]02 Ly Nhan'!P14+'[5]02 Duy Tien'!P14+'[5]02 Thanh Liem'!P14+'[5]02 Kim Bang'!P14+'[5]02 Binh Luc'!P14+'[5]02 Phu Ly'!P14</f>
        <v>0</v>
      </c>
      <c r="Q14" s="164">
        <f t="shared" si="9"/>
        <v>0</v>
      </c>
      <c r="R14" s="165"/>
      <c r="S14" s="165">
        <f>'[5]02 VP'!S14+'[5]02 Ly Nhan'!S14+'[5]02 Duy Tien'!S14+'[5]02 Thanh Liem'!S14+'[5]02 Kim Bang'!S14+'[5]02 Binh Luc'!S14+'[5]02 Phu Ly'!S14</f>
        <v>0</v>
      </c>
      <c r="T14" s="155">
        <f t="shared" si="10"/>
        <v>0</v>
      </c>
      <c r="U14" s="157">
        <f t="shared" si="3"/>
      </c>
      <c r="V14" s="185">
        <f t="shared" si="7"/>
        <v>0</v>
      </c>
      <c r="W14" s="184">
        <f t="shared" si="8"/>
        <v>0</v>
      </c>
    </row>
    <row r="15" spans="1:24" ht="24" customHeight="1">
      <c r="A15" s="162" t="s">
        <v>29</v>
      </c>
      <c r="B15" s="169" t="s">
        <v>98</v>
      </c>
      <c r="C15" s="155">
        <f t="shared" si="4"/>
        <v>74511</v>
      </c>
      <c r="D15" s="470">
        <v>74511</v>
      </c>
      <c r="E15" s="165"/>
      <c r="F15" s="165">
        <v>0</v>
      </c>
      <c r="G15" s="165">
        <v>0</v>
      </c>
      <c r="H15" s="155">
        <f t="shared" si="2"/>
        <v>74511</v>
      </c>
      <c r="I15" s="155">
        <f t="shared" si="5"/>
        <v>0</v>
      </c>
      <c r="J15" s="166">
        <f t="shared" si="6"/>
        <v>0</v>
      </c>
      <c r="K15" s="165"/>
      <c r="L15" s="165">
        <f>'[5]02 VP'!L15+'[5]02 Ly Nhan'!L15+'[5]02 Duy Tien'!L15+'[5]02 Thanh Liem'!L15+'[5]02 Kim Bang'!L15+'[5]02 Binh Luc'!L15+'[5]02 Phu Ly'!L15</f>
        <v>0</v>
      </c>
      <c r="M15" s="165">
        <f>'[5]02 VP'!M15+'[5]02 Ly Nhan'!M15+'[5]02 Duy Tien'!M15+'[5]02 Thanh Liem'!M15+'[5]02 Kim Bang'!M15+'[5]02 Binh Luc'!M15+'[5]02 Phu Ly'!M15</f>
        <v>0</v>
      </c>
      <c r="N15" s="165"/>
      <c r="O15" s="165">
        <f>'[5]02 VP'!O15+'[5]02 Ly Nhan'!O15+'[5]02 Duy Tien'!O15+'[5]02 Thanh Liem'!O15+'[5]02 Kim Bang'!O15+'[5]02 Binh Luc'!O15+'[5]02 Phu Ly'!O15</f>
        <v>0</v>
      </c>
      <c r="P15" s="165">
        <f>'[5]02 VP'!P15+'[5]02 Ly Nhan'!P15+'[5]02 Duy Tien'!P15+'[5]02 Thanh Liem'!P15+'[5]02 Kim Bang'!P15+'[5]02 Binh Luc'!P15+'[5]02 Phu Ly'!P15</f>
        <v>0</v>
      </c>
      <c r="Q15" s="164">
        <f t="shared" si="9"/>
        <v>74511</v>
      </c>
      <c r="R15" s="165"/>
      <c r="S15" s="165">
        <f>'[5]02 VP'!S15+'[5]02 Ly Nhan'!S15+'[5]02 Duy Tien'!S15+'[5]02 Thanh Liem'!S15+'[5]02 Kim Bang'!S15+'[5]02 Binh Luc'!S15+'[5]02 Phu Ly'!S15</f>
        <v>0</v>
      </c>
      <c r="T15" s="155">
        <f t="shared" si="10"/>
        <v>74511</v>
      </c>
      <c r="U15" s="157">
        <f t="shared" si="3"/>
      </c>
      <c r="V15" s="185">
        <f t="shared" si="7"/>
        <v>74511</v>
      </c>
      <c r="W15" s="184">
        <f t="shared" si="8"/>
        <v>0</v>
      </c>
      <c r="X15" s="38">
        <v>74511</v>
      </c>
    </row>
    <row r="16" spans="1:24" ht="15.75" customHeight="1">
      <c r="A16" s="162" t="s">
        <v>30</v>
      </c>
      <c r="B16" s="163" t="s">
        <v>99</v>
      </c>
      <c r="C16" s="155">
        <f t="shared" si="4"/>
        <v>32447541</v>
      </c>
      <c r="D16" s="470">
        <f>'[6]02 VP'!D16+'[6]02 Ly Nhan'!D16+'[6]02 Duy Tien'!D16+'[6]02 Thanh Liem'!D16+'[6]02 Kim Bang'!D16+'[6]02 Binh Luc'!D16+'[6]02 Phu Ly'!D16+273529</f>
        <v>21088463</v>
      </c>
      <c r="E16" s="165">
        <v>11359078</v>
      </c>
      <c r="F16" s="165">
        <v>227957</v>
      </c>
      <c r="G16" s="165">
        <v>0</v>
      </c>
      <c r="H16" s="155">
        <f t="shared" si="2"/>
        <v>32219584</v>
      </c>
      <c r="I16" s="155">
        <f t="shared" si="5"/>
        <v>18221029</v>
      </c>
      <c r="J16" s="166">
        <f t="shared" si="6"/>
        <v>6407155</v>
      </c>
      <c r="K16" s="165">
        <v>6339724</v>
      </c>
      <c r="L16" s="165">
        <v>64675</v>
      </c>
      <c r="M16" s="165">
        <v>2756</v>
      </c>
      <c r="N16" s="165">
        <v>11813874</v>
      </c>
      <c r="O16" s="165">
        <f>'[5]02 VP'!O16+'[5]02 Ly Nhan'!O16+'[5]02 Duy Tien'!O16+'[5]02 Thanh Liem'!O16+'[5]02 Kim Bang'!O16+'[5]02 Binh Luc'!O16+'[5]02 Phu Ly'!O16</f>
        <v>0</v>
      </c>
      <c r="P16" s="165"/>
      <c r="Q16" s="164">
        <f>H16-I16-R16-S16</f>
        <v>13998555</v>
      </c>
      <c r="R16" s="165"/>
      <c r="S16" s="165">
        <f>'[5]02 VP'!S16+'[5]02 Ly Nhan'!S16+'[5]02 Duy Tien'!S16+'[5]02 Thanh Liem'!S16+'[5]02 Kim Bang'!S16+'[5]02 Binh Luc'!S16+'[5]02 Phu Ly'!S16</f>
        <v>0</v>
      </c>
      <c r="T16" s="155">
        <f t="shared" si="10"/>
        <v>25812429</v>
      </c>
      <c r="U16" s="157">
        <f t="shared" si="3"/>
        <v>0.3516351903067604</v>
      </c>
      <c r="V16" s="185">
        <f t="shared" si="7"/>
        <v>32219584</v>
      </c>
      <c r="W16" s="184">
        <f t="shared" si="8"/>
        <v>0</v>
      </c>
      <c r="X16" s="184">
        <f>H15-X15</f>
        <v>0</v>
      </c>
    </row>
    <row r="17" spans="1:23" ht="15.75" customHeight="1">
      <c r="A17" s="162" t="s">
        <v>31</v>
      </c>
      <c r="B17" s="163" t="s">
        <v>100</v>
      </c>
      <c r="C17" s="155">
        <f t="shared" si="4"/>
        <v>6553</v>
      </c>
      <c r="D17" s="470">
        <f>'[6]02 VP'!D17+'[6]02 Ly Nhan'!D17+'[6]02 Duy Tien'!D17+'[6]02 Thanh Liem'!D17+'[6]02 Kim Bang'!D17+'[6]02 Binh Luc'!D17+'[6]02 Phu Ly'!D17</f>
        <v>2715</v>
      </c>
      <c r="E17" s="165">
        <v>3838</v>
      </c>
      <c r="F17" s="165">
        <v>0</v>
      </c>
      <c r="G17" s="165">
        <v>0</v>
      </c>
      <c r="H17" s="155">
        <f t="shared" si="2"/>
        <v>6553</v>
      </c>
      <c r="I17" s="155">
        <f t="shared" si="5"/>
        <v>3838</v>
      </c>
      <c r="J17" s="166">
        <f t="shared" si="6"/>
        <v>1500</v>
      </c>
      <c r="K17" s="165">
        <v>1500</v>
      </c>
      <c r="L17" s="165">
        <f>'[5]02 VP'!L17+'[5]02 Ly Nhan'!L17+'[5]02 Duy Tien'!L17+'[5]02 Thanh Liem'!L17+'[5]02 Kim Bang'!L17+'[5]02 Binh Luc'!L17+'[5]02 Phu Ly'!L17</f>
        <v>0</v>
      </c>
      <c r="M17" s="165">
        <f>'[5]02 VP'!M17+'[5]02 Ly Nhan'!M17+'[5]02 Duy Tien'!M17+'[5]02 Thanh Liem'!M17+'[5]02 Kim Bang'!M17+'[5]02 Binh Luc'!M17+'[5]02 Phu Ly'!M17</f>
        <v>0</v>
      </c>
      <c r="N17" s="165">
        <v>2338</v>
      </c>
      <c r="O17" s="165">
        <f>'[5]02 VP'!O17+'[5]02 Ly Nhan'!O17+'[5]02 Duy Tien'!O17+'[5]02 Thanh Liem'!O17+'[5]02 Kim Bang'!O17+'[5]02 Binh Luc'!O17+'[5]02 Phu Ly'!O17</f>
        <v>0</v>
      </c>
      <c r="P17" s="165">
        <f>'[5]02 VP'!P17+'[5]02 Ly Nhan'!P17+'[5]02 Duy Tien'!P17+'[5]02 Thanh Liem'!P17+'[5]02 Kim Bang'!P17+'[5]02 Binh Luc'!P17+'[5]02 Phu Ly'!P17</f>
        <v>0</v>
      </c>
      <c r="Q17" s="164">
        <f t="shared" si="9"/>
        <v>2715</v>
      </c>
      <c r="R17" s="165"/>
      <c r="S17" s="165">
        <f>'[5]02 VP'!S17+'[5]02 Ly Nhan'!S17+'[5]02 Duy Tien'!S17+'[5]02 Thanh Liem'!S17+'[5]02 Kim Bang'!S17+'[5]02 Binh Luc'!S17+'[5]02 Phu Ly'!S17</f>
        <v>0</v>
      </c>
      <c r="T17" s="155">
        <f t="shared" si="10"/>
        <v>5053</v>
      </c>
      <c r="U17" s="157">
        <f t="shared" si="3"/>
        <v>0.39082855653986454</v>
      </c>
      <c r="V17" s="185">
        <f t="shared" si="7"/>
        <v>6553</v>
      </c>
      <c r="W17" s="184">
        <f t="shared" si="8"/>
        <v>0</v>
      </c>
    </row>
    <row r="18" spans="1:23" ht="15.75" customHeight="1">
      <c r="A18" s="162" t="s">
        <v>32</v>
      </c>
      <c r="B18" s="163" t="s">
        <v>101</v>
      </c>
      <c r="C18" s="155">
        <f t="shared" si="4"/>
        <v>1046434</v>
      </c>
      <c r="D18" s="470">
        <f>'[6]02 VP'!D18+'[6]02 Ly Nhan'!D18+'[6]02 Duy Tien'!D18+'[6]02 Thanh Liem'!D18+'[6]02 Kim Bang'!D18+'[6]02 Binh Luc'!D18+'[6]02 Phu Ly'!D18</f>
        <v>433832</v>
      </c>
      <c r="E18" s="165">
        <v>612602</v>
      </c>
      <c r="F18" s="165">
        <v>0</v>
      </c>
      <c r="G18" s="165">
        <v>0</v>
      </c>
      <c r="H18" s="155">
        <f t="shared" si="2"/>
        <v>1046434</v>
      </c>
      <c r="I18" s="155">
        <f t="shared" si="5"/>
        <v>940299</v>
      </c>
      <c r="J18" s="166">
        <f t="shared" si="6"/>
        <v>509773</v>
      </c>
      <c r="K18" s="165">
        <v>506773</v>
      </c>
      <c r="L18" s="165">
        <v>3000</v>
      </c>
      <c r="M18" s="165">
        <f>'[5]02 VP'!M18+'[5]02 Ly Nhan'!M18+'[5]02 Duy Tien'!M18+'[5]02 Thanh Liem'!M18+'[5]02 Kim Bang'!M18+'[5]02 Binh Luc'!M18+'[5]02 Phu Ly'!M18</f>
        <v>0</v>
      </c>
      <c r="N18" s="165">
        <v>430526</v>
      </c>
      <c r="O18" s="165">
        <f>'[5]02 VP'!O18+'[5]02 Ly Nhan'!O18+'[5]02 Duy Tien'!O18+'[5]02 Thanh Liem'!O18+'[5]02 Kim Bang'!O18+'[5]02 Binh Luc'!O18+'[5]02 Phu Ly'!O18</f>
        <v>0</v>
      </c>
      <c r="P18" s="165">
        <f>'[5]02 VP'!P18+'[5]02 Ly Nhan'!P18+'[5]02 Duy Tien'!P18+'[5]02 Thanh Liem'!P18+'[5]02 Kim Bang'!P18+'[5]02 Binh Luc'!P18+'[5]02 Phu Ly'!P18</f>
        <v>0</v>
      </c>
      <c r="Q18" s="164">
        <f t="shared" si="9"/>
        <v>106135</v>
      </c>
      <c r="R18" s="165"/>
      <c r="S18" s="165">
        <f>'[5]02 VP'!S18+'[5]02 Ly Nhan'!S18+'[5]02 Duy Tien'!S18+'[5]02 Thanh Liem'!S18+'[5]02 Kim Bang'!S18+'[5]02 Binh Luc'!S18+'[5]02 Phu Ly'!S18</f>
        <v>0</v>
      </c>
      <c r="T18" s="155">
        <f t="shared" si="10"/>
        <v>536661</v>
      </c>
      <c r="U18" s="157">
        <f t="shared" si="3"/>
        <v>0.5421392557048343</v>
      </c>
      <c r="V18" s="185">
        <f t="shared" si="7"/>
        <v>1046434</v>
      </c>
      <c r="W18" s="184">
        <f t="shared" si="8"/>
        <v>0</v>
      </c>
    </row>
    <row r="19" spans="1:23" ht="15.75" customHeight="1">
      <c r="A19" s="162" t="s">
        <v>33</v>
      </c>
      <c r="B19" s="163" t="s">
        <v>102</v>
      </c>
      <c r="C19" s="155">
        <f t="shared" si="4"/>
        <v>17710</v>
      </c>
      <c r="D19" s="470">
        <f>'[6]02 VP'!D19+'[6]02 Ly Nhan'!D19+'[6]02 Duy Tien'!D19+'[6]02 Thanh Liem'!D19+'[6]02 Kim Bang'!D19+'[6]02 Binh Luc'!D19+'[6]02 Phu Ly'!D19</f>
        <v>17710</v>
      </c>
      <c r="E19" s="165">
        <v>0</v>
      </c>
      <c r="F19" s="165">
        <v>0</v>
      </c>
      <c r="G19" s="165">
        <v>0</v>
      </c>
      <c r="H19" s="155">
        <f t="shared" si="2"/>
        <v>17710</v>
      </c>
      <c r="I19" s="155">
        <f t="shared" si="5"/>
        <v>17710</v>
      </c>
      <c r="J19" s="166">
        <f t="shared" si="6"/>
        <v>0</v>
      </c>
      <c r="K19" s="165">
        <f>'[5]02 VP'!K19+'[5]02 Ly Nhan'!K19+'[5]02 Duy Tien'!K19+'[5]02 Thanh Liem'!K19+'[5]02 Kim Bang'!K19+'[5]02 Binh Luc'!K19+'[5]02 Phu Ly'!K19</f>
        <v>0</v>
      </c>
      <c r="L19" s="165">
        <f>'[5]02 VP'!L19+'[5]02 Ly Nhan'!L19+'[5]02 Duy Tien'!L19+'[5]02 Thanh Liem'!L19+'[5]02 Kim Bang'!L19+'[5]02 Binh Luc'!L19+'[5]02 Phu Ly'!L19</f>
        <v>0</v>
      </c>
      <c r="M19" s="165">
        <f>'[5]02 VP'!M19+'[5]02 Ly Nhan'!M19+'[5]02 Duy Tien'!M19+'[5]02 Thanh Liem'!M19+'[5]02 Kim Bang'!M19+'[5]02 Binh Luc'!M19+'[5]02 Phu Ly'!M19</f>
        <v>0</v>
      </c>
      <c r="N19" s="165">
        <f>'[5]02 VP'!N19+'[5]02 Ly Nhan'!N19+'[5]02 Duy Tien'!N19+'[5]02 Thanh Liem'!N19+'[5]02 Kim Bang'!N19+'[5]02 Binh Luc'!N19+'[5]02 Phu Ly'!N19</f>
        <v>17710</v>
      </c>
      <c r="O19" s="165">
        <f>'[5]02 VP'!O19+'[5]02 Ly Nhan'!O19+'[5]02 Duy Tien'!O19+'[5]02 Thanh Liem'!O19+'[5]02 Kim Bang'!O19+'[5]02 Binh Luc'!O19+'[5]02 Phu Ly'!O19</f>
        <v>0</v>
      </c>
      <c r="P19" s="165">
        <f>'[5]02 VP'!P19+'[5]02 Ly Nhan'!P19+'[5]02 Duy Tien'!P19+'[5]02 Thanh Liem'!P19+'[5]02 Kim Bang'!P19+'[5]02 Binh Luc'!P19+'[5]02 Phu Ly'!P19</f>
        <v>0</v>
      </c>
      <c r="Q19" s="164">
        <f t="shared" si="9"/>
        <v>0</v>
      </c>
      <c r="R19" s="165"/>
      <c r="S19" s="165">
        <f>'[5]02 VP'!S19+'[5]02 Ly Nhan'!S19+'[5]02 Duy Tien'!S19+'[5]02 Thanh Liem'!S19+'[5]02 Kim Bang'!S19+'[5]02 Binh Luc'!S19+'[5]02 Phu Ly'!S19</f>
        <v>0</v>
      </c>
      <c r="T19" s="155">
        <f t="shared" si="10"/>
        <v>17710</v>
      </c>
      <c r="U19" s="157">
        <f t="shared" si="3"/>
        <v>0</v>
      </c>
      <c r="V19" s="185">
        <f t="shared" si="7"/>
        <v>17710</v>
      </c>
      <c r="W19" s="184">
        <f t="shared" si="8"/>
        <v>0</v>
      </c>
    </row>
    <row r="20" spans="1:23" ht="15.75" customHeight="1">
      <c r="A20" s="162" t="s">
        <v>34</v>
      </c>
      <c r="B20" s="163" t="s">
        <v>103</v>
      </c>
      <c r="C20" s="155">
        <f t="shared" si="4"/>
        <v>0</v>
      </c>
      <c r="D20" s="470">
        <f>'[6]02 VP'!D20+'[6]02 Ly Nhan'!D20+'[6]02 Duy Tien'!D20+'[6]02 Thanh Liem'!D20+'[6]02 Kim Bang'!D20+'[6]02 Binh Luc'!D20+'[6]02 Phu Ly'!D20</f>
        <v>0</v>
      </c>
      <c r="E20" s="165">
        <v>0</v>
      </c>
      <c r="F20" s="165">
        <v>0</v>
      </c>
      <c r="G20" s="165">
        <v>0</v>
      </c>
      <c r="H20" s="155">
        <f t="shared" si="2"/>
        <v>0</v>
      </c>
      <c r="I20" s="155">
        <f t="shared" si="5"/>
        <v>0</v>
      </c>
      <c r="J20" s="166">
        <f t="shared" si="6"/>
        <v>0</v>
      </c>
      <c r="K20" s="165">
        <f>'[5]02 VP'!K20+'[5]02 Ly Nhan'!K20+'[5]02 Duy Tien'!K20+'[5]02 Thanh Liem'!K20+'[5]02 Kim Bang'!K20+'[5]02 Binh Luc'!K20+'[5]02 Phu Ly'!K20</f>
        <v>0</v>
      </c>
      <c r="L20" s="165">
        <f>'[5]02 VP'!L20+'[5]02 Ly Nhan'!L20+'[5]02 Duy Tien'!L20+'[5]02 Thanh Liem'!L20+'[5]02 Kim Bang'!L20+'[5]02 Binh Luc'!L20+'[5]02 Phu Ly'!L20</f>
        <v>0</v>
      </c>
      <c r="M20" s="165">
        <f>'[5]02 VP'!M20+'[5]02 Ly Nhan'!M20+'[5]02 Duy Tien'!M20+'[5]02 Thanh Liem'!M20+'[5]02 Kim Bang'!M20+'[5]02 Binh Luc'!M20+'[5]02 Phu Ly'!M20</f>
        <v>0</v>
      </c>
      <c r="N20" s="165">
        <f>'[5]02 VP'!N20+'[5]02 Ly Nhan'!N20+'[5]02 Duy Tien'!N20+'[5]02 Thanh Liem'!N20+'[5]02 Kim Bang'!N20+'[5]02 Binh Luc'!N20+'[5]02 Phu Ly'!N20</f>
        <v>0</v>
      </c>
      <c r="O20" s="165">
        <f>'[5]02 VP'!O20+'[5]02 Ly Nhan'!O20+'[5]02 Duy Tien'!O20+'[5]02 Thanh Liem'!O20+'[5]02 Kim Bang'!O20+'[5]02 Binh Luc'!O20+'[5]02 Phu Ly'!O20</f>
        <v>0</v>
      </c>
      <c r="P20" s="165">
        <f>'[5]02 VP'!P20+'[5]02 Ly Nhan'!P20+'[5]02 Duy Tien'!P20+'[5]02 Thanh Liem'!P20+'[5]02 Kim Bang'!P20+'[5]02 Binh Luc'!P20+'[5]02 Phu Ly'!P20</f>
        <v>0</v>
      </c>
      <c r="Q20" s="164">
        <f t="shared" si="9"/>
        <v>0</v>
      </c>
      <c r="R20" s="165"/>
      <c r="S20" s="165">
        <f>'[5]02 VP'!S20+'[5]02 Ly Nhan'!S20+'[5]02 Duy Tien'!S20+'[5]02 Thanh Liem'!S20+'[5]02 Kim Bang'!S20+'[5]02 Binh Luc'!S20+'[5]02 Phu Ly'!S20</f>
        <v>0</v>
      </c>
      <c r="T20" s="155">
        <f t="shared" si="10"/>
        <v>0</v>
      </c>
      <c r="U20" s="157">
        <f t="shared" si="3"/>
      </c>
      <c r="V20" s="185">
        <f t="shared" si="7"/>
        <v>0</v>
      </c>
      <c r="W20" s="184">
        <f t="shared" si="8"/>
        <v>0</v>
      </c>
    </row>
    <row r="21" spans="1:23" ht="15.75" customHeight="1">
      <c r="A21" s="162" t="s">
        <v>35</v>
      </c>
      <c r="B21" s="163" t="s">
        <v>104</v>
      </c>
      <c r="C21" s="155">
        <f t="shared" si="4"/>
        <v>0</v>
      </c>
      <c r="D21" s="470">
        <f>'[6]02 VP'!D21+'[6]02 Ly Nhan'!D21+'[6]02 Duy Tien'!D21+'[6]02 Thanh Liem'!D21+'[6]02 Kim Bang'!D21+'[6]02 Binh Luc'!D21+'[6]02 Phu Ly'!D21</f>
        <v>0</v>
      </c>
      <c r="E21" s="165">
        <v>0</v>
      </c>
      <c r="F21" s="165">
        <v>0</v>
      </c>
      <c r="G21" s="165">
        <v>0</v>
      </c>
      <c r="H21" s="155">
        <f t="shared" si="2"/>
        <v>0</v>
      </c>
      <c r="I21" s="155">
        <f t="shared" si="5"/>
        <v>0</v>
      </c>
      <c r="J21" s="166">
        <f t="shared" si="6"/>
        <v>0</v>
      </c>
      <c r="K21" s="165">
        <f>'[5]02 VP'!K21+'[5]02 Ly Nhan'!K21+'[5]02 Duy Tien'!K21+'[5]02 Thanh Liem'!K21+'[5]02 Kim Bang'!K21+'[5]02 Binh Luc'!K21+'[5]02 Phu Ly'!K21</f>
        <v>0</v>
      </c>
      <c r="L21" s="165">
        <f>'[5]02 VP'!L21+'[5]02 Ly Nhan'!L21+'[5]02 Duy Tien'!L21+'[5]02 Thanh Liem'!L21+'[5]02 Kim Bang'!L21+'[5]02 Binh Luc'!L21+'[5]02 Phu Ly'!L21</f>
        <v>0</v>
      </c>
      <c r="M21" s="165">
        <f>'[5]02 VP'!M21+'[5]02 Ly Nhan'!M21+'[5]02 Duy Tien'!M21+'[5]02 Thanh Liem'!M21+'[5]02 Kim Bang'!M21+'[5]02 Binh Luc'!M21+'[5]02 Phu Ly'!M21</f>
        <v>0</v>
      </c>
      <c r="N21" s="165">
        <f>'[5]02 VP'!N21+'[5]02 Ly Nhan'!N21+'[5]02 Duy Tien'!N21+'[5]02 Thanh Liem'!N21+'[5]02 Kim Bang'!N21+'[5]02 Binh Luc'!N21+'[5]02 Phu Ly'!N21</f>
        <v>0</v>
      </c>
      <c r="O21" s="165">
        <f>'[5]02 VP'!O21+'[5]02 Ly Nhan'!O21+'[5]02 Duy Tien'!O21+'[5]02 Thanh Liem'!O21+'[5]02 Kim Bang'!O21+'[5]02 Binh Luc'!O21+'[5]02 Phu Ly'!O21</f>
        <v>0</v>
      </c>
      <c r="P21" s="165">
        <f>'[5]02 VP'!P21+'[5]02 Ly Nhan'!P21+'[5]02 Duy Tien'!P21+'[5]02 Thanh Liem'!P21+'[5]02 Kim Bang'!P21+'[5]02 Binh Luc'!P21+'[5]02 Phu Ly'!P21</f>
        <v>0</v>
      </c>
      <c r="Q21" s="164">
        <f t="shared" si="9"/>
        <v>0</v>
      </c>
      <c r="R21" s="165"/>
      <c r="S21" s="165">
        <f>'[5]02 VP'!S21+'[5]02 Ly Nhan'!S21+'[5]02 Duy Tien'!S21+'[5]02 Thanh Liem'!S21+'[5]02 Kim Bang'!S21+'[5]02 Binh Luc'!S21+'[5]02 Phu Ly'!S21</f>
        <v>0</v>
      </c>
      <c r="T21" s="155">
        <f t="shared" si="10"/>
        <v>0</v>
      </c>
      <c r="U21" s="157">
        <f t="shared" si="3"/>
      </c>
      <c r="V21" s="185">
        <f t="shared" si="7"/>
        <v>0</v>
      </c>
      <c r="W21" s="184">
        <f t="shared" si="8"/>
        <v>0</v>
      </c>
    </row>
    <row r="22" spans="1:23" ht="15.75" customHeight="1">
      <c r="A22" s="162" t="s">
        <v>36</v>
      </c>
      <c r="B22" s="163" t="s">
        <v>105</v>
      </c>
      <c r="C22" s="155">
        <f t="shared" si="4"/>
        <v>0</v>
      </c>
      <c r="D22" s="470">
        <f>'[6]02 VP'!D22+'[6]02 Ly Nhan'!D22+'[6]02 Duy Tien'!D22+'[6]02 Thanh Liem'!D22+'[6]02 Kim Bang'!D22+'[6]02 Binh Luc'!D22+'[6]02 Phu Ly'!D22</f>
        <v>0</v>
      </c>
      <c r="E22" s="165">
        <v>0</v>
      </c>
      <c r="F22" s="165">
        <v>0</v>
      </c>
      <c r="G22" s="165">
        <v>0</v>
      </c>
      <c r="H22" s="155">
        <f t="shared" si="2"/>
        <v>0</v>
      </c>
      <c r="I22" s="155">
        <f t="shared" si="5"/>
        <v>0</v>
      </c>
      <c r="J22" s="166">
        <f t="shared" si="6"/>
        <v>0</v>
      </c>
      <c r="K22" s="165">
        <f>'[5]02 VP'!K22+'[5]02 Ly Nhan'!K22+'[5]02 Duy Tien'!K22+'[5]02 Thanh Liem'!K22+'[5]02 Kim Bang'!K22+'[5]02 Binh Luc'!K22+'[5]02 Phu Ly'!K22</f>
        <v>0</v>
      </c>
      <c r="L22" s="165">
        <f>'[5]02 VP'!L22+'[5]02 Ly Nhan'!L22+'[5]02 Duy Tien'!L22+'[5]02 Thanh Liem'!L22+'[5]02 Kim Bang'!L22+'[5]02 Binh Luc'!L22+'[5]02 Phu Ly'!L22</f>
        <v>0</v>
      </c>
      <c r="M22" s="165">
        <f>'[5]02 VP'!M22+'[5]02 Ly Nhan'!M22+'[5]02 Duy Tien'!M22+'[5]02 Thanh Liem'!M22+'[5]02 Kim Bang'!M22+'[5]02 Binh Luc'!M22+'[5]02 Phu Ly'!M22</f>
        <v>0</v>
      </c>
      <c r="N22" s="165">
        <f>'[5]02 VP'!N22+'[5]02 Ly Nhan'!N22+'[5]02 Duy Tien'!N22+'[5]02 Thanh Liem'!N22+'[5]02 Kim Bang'!N22+'[5]02 Binh Luc'!N22+'[5]02 Phu Ly'!N22</f>
        <v>0</v>
      </c>
      <c r="O22" s="165">
        <f>'[5]02 VP'!O22+'[5]02 Ly Nhan'!O22+'[5]02 Duy Tien'!O22+'[5]02 Thanh Liem'!O22+'[5]02 Kim Bang'!O22+'[5]02 Binh Luc'!O22+'[5]02 Phu Ly'!O22</f>
        <v>0</v>
      </c>
      <c r="P22" s="165">
        <f>'[5]02 VP'!P22+'[5]02 Ly Nhan'!P22+'[5]02 Duy Tien'!P22+'[5]02 Thanh Liem'!P22+'[5]02 Kim Bang'!P22+'[5]02 Binh Luc'!P22+'[5]02 Phu Ly'!P22</f>
        <v>0</v>
      </c>
      <c r="Q22" s="164">
        <f t="shared" si="9"/>
        <v>0</v>
      </c>
      <c r="R22" s="165"/>
      <c r="S22" s="165">
        <f>'[5]02 VP'!S22+'[5]02 Ly Nhan'!S22+'[5]02 Duy Tien'!S22+'[5]02 Thanh Liem'!S22+'[5]02 Kim Bang'!S22+'[5]02 Binh Luc'!S22+'[5]02 Phu Ly'!S22</f>
        <v>0</v>
      </c>
      <c r="T22" s="155">
        <f t="shared" si="10"/>
        <v>0</v>
      </c>
      <c r="U22" s="157">
        <f t="shared" si="3"/>
      </c>
      <c r="V22" s="185">
        <f t="shared" si="7"/>
        <v>0</v>
      </c>
      <c r="W22" s="184">
        <f t="shared" si="8"/>
        <v>0</v>
      </c>
    </row>
    <row r="23" spans="1:23" ht="15.75" customHeight="1">
      <c r="A23" s="162" t="s">
        <v>37</v>
      </c>
      <c r="B23" s="163" t="s">
        <v>106</v>
      </c>
      <c r="C23" s="155">
        <f t="shared" si="4"/>
        <v>4428425</v>
      </c>
      <c r="D23" s="470">
        <f>'[6]02 VP'!D23+'[6]02 Ly Nhan'!D23+'[6]02 Duy Tien'!D23+'[6]02 Thanh Liem'!D23+'[6]02 Kim Bang'!D23+'[6]02 Binh Luc'!D23+'[6]02 Phu Ly'!D23</f>
        <v>4428425</v>
      </c>
      <c r="E23" s="165">
        <v>0</v>
      </c>
      <c r="F23" s="165">
        <v>0</v>
      </c>
      <c r="G23" s="165">
        <v>0</v>
      </c>
      <c r="H23" s="155">
        <f t="shared" si="2"/>
        <v>4428425</v>
      </c>
      <c r="I23" s="155">
        <f t="shared" si="5"/>
        <v>1094</v>
      </c>
      <c r="J23" s="166">
        <f t="shared" si="6"/>
        <v>1094</v>
      </c>
      <c r="K23" s="165">
        <f>'[5]02 VP'!K23+'[5]02 Ly Nhan'!K23+'[5]02 Duy Tien'!K23+'[5]02 Thanh Liem'!K23+'[5]02 Kim Bang'!K23+'[5]02 Binh Luc'!K23+'[5]02 Phu Ly'!K23</f>
        <v>1094</v>
      </c>
      <c r="L23" s="165">
        <f>'[5]02 VP'!L23+'[5]02 Ly Nhan'!L23+'[5]02 Duy Tien'!L23+'[5]02 Thanh Liem'!L23+'[5]02 Kim Bang'!L23+'[5]02 Binh Luc'!L23+'[5]02 Phu Ly'!L23</f>
        <v>0</v>
      </c>
      <c r="M23" s="165">
        <f>'[5]02 VP'!M23+'[5]02 Ly Nhan'!M23+'[5]02 Duy Tien'!M23+'[5]02 Thanh Liem'!M23+'[5]02 Kim Bang'!M23+'[5]02 Binh Luc'!M23+'[5]02 Phu Ly'!M23</f>
        <v>0</v>
      </c>
      <c r="N23" s="165">
        <f>'[5]02 VP'!N23+'[5]02 Ly Nhan'!N23+'[5]02 Duy Tien'!N23+'[5]02 Thanh Liem'!N23+'[5]02 Kim Bang'!N23+'[5]02 Binh Luc'!N23+'[5]02 Phu Ly'!N23</f>
        <v>0</v>
      </c>
      <c r="O23" s="165">
        <f>'[5]02 VP'!O23+'[5]02 Ly Nhan'!O23+'[5]02 Duy Tien'!O23+'[5]02 Thanh Liem'!O23+'[5]02 Kim Bang'!O23+'[5]02 Binh Luc'!O23+'[5]02 Phu Ly'!O23</f>
        <v>0</v>
      </c>
      <c r="P23" s="165">
        <f>'[5]02 VP'!P23+'[5]02 Ly Nhan'!P23+'[5]02 Duy Tien'!P23+'[5]02 Thanh Liem'!P23+'[5]02 Kim Bang'!P23+'[5]02 Binh Luc'!P23+'[5]02 Phu Ly'!P23</f>
        <v>0</v>
      </c>
      <c r="Q23" s="164">
        <f t="shared" si="9"/>
        <v>4427331</v>
      </c>
      <c r="R23" s="165"/>
      <c r="S23" s="165">
        <f>'[5]02 VP'!S23+'[5]02 Ly Nhan'!S23+'[5]02 Duy Tien'!S23+'[5]02 Thanh Liem'!S23+'[5]02 Kim Bang'!S23+'[5]02 Binh Luc'!S23+'[5]02 Phu Ly'!S23</f>
        <v>0</v>
      </c>
      <c r="T23" s="155">
        <f t="shared" si="10"/>
        <v>4427331</v>
      </c>
      <c r="U23" s="157">
        <f t="shared" si="3"/>
        <v>1</v>
      </c>
      <c r="V23" s="185">
        <f t="shared" si="7"/>
        <v>4428425</v>
      </c>
      <c r="W23" s="184">
        <f t="shared" si="8"/>
        <v>0</v>
      </c>
    </row>
    <row r="24" spans="1:23" ht="15.75" customHeight="1">
      <c r="A24" s="158" t="s">
        <v>50</v>
      </c>
      <c r="B24" s="159" t="s">
        <v>107</v>
      </c>
      <c r="C24" s="155">
        <f t="shared" si="4"/>
        <v>1143263230</v>
      </c>
      <c r="D24" s="470">
        <f>SUM(D25:D37)</f>
        <v>930396316</v>
      </c>
      <c r="E24" s="470">
        <f aca="true" t="shared" si="11" ref="E24:T24">SUM(E25:E37)</f>
        <v>212866914</v>
      </c>
      <c r="F24" s="470">
        <f t="shared" si="11"/>
        <v>167830056</v>
      </c>
      <c r="G24" s="470">
        <f t="shared" si="11"/>
        <v>0</v>
      </c>
      <c r="H24" s="470">
        <f t="shared" si="11"/>
        <v>975433174</v>
      </c>
      <c r="I24" s="470">
        <f t="shared" si="11"/>
        <v>756937528</v>
      </c>
      <c r="J24" s="470">
        <f t="shared" si="11"/>
        <v>665158787</v>
      </c>
      <c r="K24" s="470">
        <f t="shared" si="11"/>
        <v>28452068</v>
      </c>
      <c r="L24" s="470">
        <f t="shared" si="11"/>
        <v>636706719</v>
      </c>
      <c r="M24" s="470">
        <f t="shared" si="11"/>
        <v>0</v>
      </c>
      <c r="N24" s="470">
        <f t="shared" si="11"/>
        <v>91574431</v>
      </c>
      <c r="O24" s="470">
        <f t="shared" si="11"/>
        <v>0</v>
      </c>
      <c r="P24" s="470">
        <f t="shared" si="11"/>
        <v>204310</v>
      </c>
      <c r="Q24" s="470">
        <f t="shared" si="11"/>
        <v>218458646</v>
      </c>
      <c r="R24" s="470">
        <f t="shared" si="11"/>
        <v>0</v>
      </c>
      <c r="S24" s="470">
        <f t="shared" si="11"/>
        <v>37000</v>
      </c>
      <c r="T24" s="470">
        <f t="shared" si="11"/>
        <v>310274387</v>
      </c>
      <c r="U24" s="157">
        <f t="shared" si="3"/>
        <v>0.8787499131632432</v>
      </c>
      <c r="V24" s="185">
        <f t="shared" si="7"/>
        <v>975433174</v>
      </c>
      <c r="W24" s="184">
        <f t="shared" si="8"/>
        <v>0</v>
      </c>
    </row>
    <row r="25" spans="1:23" ht="15.75" customHeight="1">
      <c r="A25" s="170" t="s">
        <v>25</v>
      </c>
      <c r="B25" s="171" t="s">
        <v>94</v>
      </c>
      <c r="C25" s="155">
        <f t="shared" si="4"/>
        <v>68991355</v>
      </c>
      <c r="D25" s="470">
        <f>'[6]02 VP'!D25+'[6]02 Ly Nhan'!D25+'[6]02 Duy Tien'!D25+'[6]02 Thanh Liem'!D25+'[6]02 Kim Bang'!D25+'[6]02 Binh Luc'!D25+'[6]02 Phu Ly'!D25</f>
        <v>39265530</v>
      </c>
      <c r="E25" s="165">
        <v>29725825</v>
      </c>
      <c r="F25" s="165">
        <v>1711829</v>
      </c>
      <c r="G25" s="165">
        <v>0</v>
      </c>
      <c r="H25" s="155">
        <f t="shared" si="2"/>
        <v>67279526</v>
      </c>
      <c r="I25" s="155">
        <f t="shared" si="5"/>
        <v>51025758</v>
      </c>
      <c r="J25" s="166">
        <f>K25+L25+M25</f>
        <v>20706588</v>
      </c>
      <c r="K25" s="165">
        <v>19048690</v>
      </c>
      <c r="L25" s="165">
        <v>1657898</v>
      </c>
      <c r="M25" s="165">
        <f>'[5]02 VP'!M25+'[5]02 Ly Nhan'!M25+'[5]02 Duy Tien'!M25+'[5]02 Thanh Liem'!M25+'[5]02 Kim Bang'!M25+'[5]02 Binh Luc'!M25+'[5]02 Phu Ly'!M25</f>
        <v>0</v>
      </c>
      <c r="N25" s="165">
        <v>30114860</v>
      </c>
      <c r="O25" s="165">
        <f>'[5]02 VP'!O25+'[5]02 Ly Nhan'!O25+'[5]02 Duy Tien'!O25+'[5]02 Thanh Liem'!O25+'[5]02 Kim Bang'!O25+'[5]02 Binh Luc'!O25+'[5]02 Phu Ly'!O25</f>
        <v>0</v>
      </c>
      <c r="P25" s="165">
        <f>'[5]02 VP'!P25+'[5]02 Ly Nhan'!P25+'[5]02 Duy Tien'!P25+'[5]02 Thanh Liem'!P25+'[5]02 Kim Bang'!P25+'[5]02 Binh Luc'!P25+'[5]02 Phu Ly'!P25</f>
        <v>204310</v>
      </c>
      <c r="Q25" s="164">
        <f t="shared" si="9"/>
        <v>16253768</v>
      </c>
      <c r="R25" s="165"/>
      <c r="S25" s="165">
        <f>'[5]02 VP'!S25+'[5]02 Ly Nhan'!S25+'[5]02 Duy Tien'!S25+'[5]02 Thanh Liem'!S25+'[5]02 Kim Bang'!S25+'[5]02 Binh Luc'!S25+'[5]02 Phu Ly'!S25</f>
        <v>0</v>
      </c>
      <c r="T25" s="155">
        <f>SUM(N25:S25)</f>
        <v>46572938</v>
      </c>
      <c r="U25" s="157">
        <f t="shared" si="3"/>
        <v>0.405806573221313</v>
      </c>
      <c r="V25" s="185">
        <f t="shared" si="7"/>
        <v>67279526</v>
      </c>
      <c r="W25" s="184">
        <f t="shared" si="8"/>
        <v>0</v>
      </c>
    </row>
    <row r="26" spans="1:23" ht="15.75" customHeight="1">
      <c r="A26" s="170" t="s">
        <v>26</v>
      </c>
      <c r="B26" s="172" t="s">
        <v>95</v>
      </c>
      <c r="C26" s="155">
        <f t="shared" si="4"/>
        <v>1061264298</v>
      </c>
      <c r="D26" s="470">
        <f>'[6]02 VP'!D26+'[6]02 Ly Nhan'!D26+'[6]02 Duy Tien'!D26+'[6]02 Thanh Liem'!D26+'[6]02 Kim Bang'!D26+'[6]02 Binh Luc'!D26+'[6]02 Phu Ly'!D26</f>
        <v>882411029</v>
      </c>
      <c r="E26" s="165">
        <v>178853269</v>
      </c>
      <c r="F26" s="165">
        <v>166034227</v>
      </c>
      <c r="G26" s="165">
        <v>0</v>
      </c>
      <c r="H26" s="155">
        <f t="shared" si="2"/>
        <v>895230071</v>
      </c>
      <c r="I26" s="155">
        <f t="shared" si="5"/>
        <v>695219358</v>
      </c>
      <c r="J26" s="166">
        <f aca="true" t="shared" si="12" ref="J26:J37">K26+L26+M26</f>
        <v>640934394</v>
      </c>
      <c r="K26" s="165">
        <v>5938317</v>
      </c>
      <c r="L26" s="165">
        <v>634996077</v>
      </c>
      <c r="M26" s="165">
        <f>'[5]02 VP'!M26+'[5]02 Ly Nhan'!M26+'[5]02 Duy Tien'!M26+'[5]02 Thanh Liem'!M26+'[5]02 Kim Bang'!M26+'[5]02 Binh Luc'!M26+'[5]02 Phu Ly'!M26</f>
        <v>0</v>
      </c>
      <c r="N26" s="165">
        <v>54284964</v>
      </c>
      <c r="O26" s="165">
        <f>'[5]02 VP'!O26+'[5]02 Ly Nhan'!O26+'[5]02 Duy Tien'!O26+'[5]02 Thanh Liem'!O26+'[5]02 Kim Bang'!O26+'[5]02 Binh Luc'!O26+'[5]02 Phu Ly'!O26</f>
        <v>0</v>
      </c>
      <c r="P26" s="165">
        <f>'[5]02 VP'!P26+'[5]02 Ly Nhan'!P26+'[5]02 Duy Tien'!P26+'[5]02 Thanh Liem'!P26+'[5]02 Kim Bang'!P26+'[5]02 Binh Luc'!P26+'[5]02 Phu Ly'!P26</f>
        <v>0</v>
      </c>
      <c r="Q26" s="164">
        <f t="shared" si="9"/>
        <v>199973713</v>
      </c>
      <c r="R26" s="165"/>
      <c r="S26" s="165">
        <v>37000</v>
      </c>
      <c r="T26" s="155">
        <f aca="true" t="shared" si="13" ref="T26:T37">SUM(N26:S26)</f>
        <v>254295677</v>
      </c>
      <c r="U26" s="157">
        <f t="shared" si="3"/>
        <v>0.9219167829903839</v>
      </c>
      <c r="V26" s="185">
        <f t="shared" si="7"/>
        <v>895230071</v>
      </c>
      <c r="W26" s="184">
        <f t="shared" si="8"/>
        <v>0</v>
      </c>
    </row>
    <row r="27" spans="1:23" ht="15.75" customHeight="1">
      <c r="A27" s="170" t="s">
        <v>27</v>
      </c>
      <c r="B27" s="173" t="s">
        <v>96</v>
      </c>
      <c r="C27" s="155">
        <f t="shared" si="4"/>
        <v>0</v>
      </c>
      <c r="D27" s="470">
        <f>'[6]02 VP'!D27+'[6]02 Ly Nhan'!D27+'[6]02 Duy Tien'!D27+'[6]02 Thanh Liem'!D27+'[6]02 Kim Bang'!D27+'[6]02 Binh Luc'!D27+'[6]02 Phu Ly'!D27</f>
        <v>0</v>
      </c>
      <c r="E27" s="165">
        <v>0</v>
      </c>
      <c r="F27" s="165">
        <v>0</v>
      </c>
      <c r="G27" s="165">
        <v>0</v>
      </c>
      <c r="H27" s="155">
        <f t="shared" si="2"/>
        <v>0</v>
      </c>
      <c r="I27" s="155">
        <f t="shared" si="5"/>
        <v>0</v>
      </c>
      <c r="J27" s="166">
        <f t="shared" si="12"/>
        <v>0</v>
      </c>
      <c r="K27" s="165">
        <f>'[5]02 VP'!K27+'[5]02 Ly Nhan'!K27+'[5]02 Duy Tien'!K27+'[5]02 Thanh Liem'!K27+'[5]02 Kim Bang'!K27+'[5]02 Binh Luc'!K27+'[5]02 Phu Ly'!K27</f>
        <v>0</v>
      </c>
      <c r="L27" s="165">
        <f>'[5]02 VP'!L27+'[5]02 Ly Nhan'!L27+'[5]02 Duy Tien'!L27+'[5]02 Thanh Liem'!L27+'[5]02 Kim Bang'!L27+'[5]02 Binh Luc'!L27+'[5]02 Phu Ly'!L27</f>
        <v>0</v>
      </c>
      <c r="M27" s="165">
        <f>'[5]02 VP'!M27+'[5]02 Ly Nhan'!M27+'[5]02 Duy Tien'!M27+'[5]02 Thanh Liem'!M27+'[5]02 Kim Bang'!M27+'[5]02 Binh Luc'!M27+'[5]02 Phu Ly'!M27</f>
        <v>0</v>
      </c>
      <c r="N27" s="165">
        <f>'[5]02 VP'!N27+'[5]02 Ly Nhan'!N27+'[5]02 Duy Tien'!N27+'[5]02 Thanh Liem'!N27+'[5]02 Kim Bang'!N27+'[5]02 Binh Luc'!N27+'[5]02 Phu Ly'!N27</f>
        <v>0</v>
      </c>
      <c r="O27" s="165">
        <f>'[5]02 VP'!O27+'[5]02 Ly Nhan'!O27+'[5]02 Duy Tien'!O27+'[5]02 Thanh Liem'!O27+'[5]02 Kim Bang'!O27+'[5]02 Binh Luc'!O27+'[5]02 Phu Ly'!O27</f>
        <v>0</v>
      </c>
      <c r="P27" s="165">
        <f>'[5]02 VP'!P27+'[5]02 Ly Nhan'!P27+'[5]02 Duy Tien'!P27+'[5]02 Thanh Liem'!P27+'[5]02 Kim Bang'!P27+'[5]02 Binh Luc'!P27+'[5]02 Phu Ly'!P27</f>
        <v>0</v>
      </c>
      <c r="Q27" s="164">
        <f t="shared" si="9"/>
        <v>0</v>
      </c>
      <c r="R27" s="165"/>
      <c r="S27" s="165">
        <f>'[5]02 VP'!S27+'[5]02 Ly Nhan'!S27+'[5]02 Duy Tien'!S27+'[5]02 Thanh Liem'!S27+'[5]02 Kim Bang'!S27+'[5]02 Binh Luc'!S27+'[5]02 Phu Ly'!S27</f>
        <v>0</v>
      </c>
      <c r="T27" s="155">
        <f t="shared" si="13"/>
        <v>0</v>
      </c>
      <c r="U27" s="157">
        <f t="shared" si="3"/>
      </c>
      <c r="V27" s="185">
        <f t="shared" si="7"/>
        <v>0</v>
      </c>
      <c r="W27" s="184">
        <f t="shared" si="8"/>
        <v>0</v>
      </c>
    </row>
    <row r="28" spans="1:23" ht="15.75" customHeight="1">
      <c r="A28" s="170" t="s">
        <v>28</v>
      </c>
      <c r="B28" s="171" t="s">
        <v>97</v>
      </c>
      <c r="C28" s="155">
        <f t="shared" si="4"/>
        <v>0</v>
      </c>
      <c r="D28" s="470">
        <f>'[6]02 VP'!D28+'[6]02 Ly Nhan'!D28+'[6]02 Duy Tien'!D28+'[6]02 Thanh Liem'!D28+'[6]02 Kim Bang'!D28+'[6]02 Binh Luc'!D28+'[6]02 Phu Ly'!D28</f>
        <v>0</v>
      </c>
      <c r="E28" s="165">
        <v>0</v>
      </c>
      <c r="F28" s="165">
        <v>0</v>
      </c>
      <c r="G28" s="165">
        <v>0</v>
      </c>
      <c r="H28" s="155">
        <f t="shared" si="2"/>
        <v>0</v>
      </c>
      <c r="I28" s="155">
        <f t="shared" si="5"/>
        <v>0</v>
      </c>
      <c r="J28" s="166">
        <f t="shared" si="12"/>
        <v>0</v>
      </c>
      <c r="K28" s="165">
        <f>'[5]02 VP'!K28+'[5]02 Ly Nhan'!K28+'[5]02 Duy Tien'!K28+'[5]02 Thanh Liem'!K28+'[5]02 Kim Bang'!K28+'[5]02 Binh Luc'!K28+'[5]02 Phu Ly'!K28</f>
        <v>0</v>
      </c>
      <c r="L28" s="165">
        <f>'[5]02 VP'!L28+'[5]02 Ly Nhan'!L28+'[5]02 Duy Tien'!L28+'[5]02 Thanh Liem'!L28+'[5]02 Kim Bang'!L28+'[5]02 Binh Luc'!L28+'[5]02 Phu Ly'!L28</f>
        <v>0</v>
      </c>
      <c r="M28" s="165">
        <f>'[5]02 VP'!M28+'[5]02 Ly Nhan'!M28+'[5]02 Duy Tien'!M28+'[5]02 Thanh Liem'!M28+'[5]02 Kim Bang'!M28+'[5]02 Binh Luc'!M28+'[5]02 Phu Ly'!M28</f>
        <v>0</v>
      </c>
      <c r="N28" s="165">
        <f>'[5]02 VP'!N28+'[5]02 Ly Nhan'!N28+'[5]02 Duy Tien'!N28+'[5]02 Thanh Liem'!N28+'[5]02 Kim Bang'!N28+'[5]02 Binh Luc'!N28+'[5]02 Phu Ly'!N28</f>
        <v>0</v>
      </c>
      <c r="O28" s="165">
        <f>'[5]02 VP'!O28+'[5]02 Ly Nhan'!O28+'[5]02 Duy Tien'!O28+'[5]02 Thanh Liem'!O28+'[5]02 Kim Bang'!O28+'[5]02 Binh Luc'!O28+'[5]02 Phu Ly'!O28</f>
        <v>0</v>
      </c>
      <c r="P28" s="165">
        <f>'[5]02 VP'!P28+'[5]02 Ly Nhan'!P28+'[5]02 Duy Tien'!P28+'[5]02 Thanh Liem'!P28+'[5]02 Kim Bang'!P28+'[5]02 Binh Luc'!P28+'[5]02 Phu Ly'!P28</f>
        <v>0</v>
      </c>
      <c r="Q28" s="164">
        <f t="shared" si="9"/>
        <v>0</v>
      </c>
      <c r="R28" s="165"/>
      <c r="S28" s="165">
        <f>'[5]02 VP'!S28+'[5]02 Ly Nhan'!S28+'[5]02 Duy Tien'!S28+'[5]02 Thanh Liem'!S28+'[5]02 Kim Bang'!S28+'[5]02 Binh Luc'!S28+'[5]02 Phu Ly'!S28</f>
        <v>0</v>
      </c>
      <c r="T28" s="155">
        <f t="shared" si="13"/>
        <v>0</v>
      </c>
      <c r="U28" s="157">
        <f t="shared" si="3"/>
      </c>
      <c r="V28" s="185">
        <f t="shared" si="7"/>
        <v>0</v>
      </c>
      <c r="W28" s="184">
        <f t="shared" si="8"/>
        <v>0</v>
      </c>
    </row>
    <row r="29" spans="1:23" ht="22.5" customHeight="1">
      <c r="A29" s="170" t="s">
        <v>29</v>
      </c>
      <c r="B29" s="174" t="s">
        <v>98</v>
      </c>
      <c r="C29" s="155">
        <f t="shared" si="4"/>
        <v>0</v>
      </c>
      <c r="D29" s="470">
        <f>'[6]02 VP'!D29+'[6]02 Ly Nhan'!D29+'[6]02 Duy Tien'!D29+'[6]02 Thanh Liem'!D29+'[6]02 Kim Bang'!D29+'[6]02 Binh Luc'!D29+'[6]02 Phu Ly'!D29</f>
        <v>0</v>
      </c>
      <c r="E29" s="165">
        <v>0</v>
      </c>
      <c r="F29" s="165">
        <v>0</v>
      </c>
      <c r="G29" s="165">
        <v>0</v>
      </c>
      <c r="H29" s="155">
        <f t="shared" si="2"/>
        <v>0</v>
      </c>
      <c r="I29" s="155">
        <f t="shared" si="5"/>
        <v>0</v>
      </c>
      <c r="J29" s="166">
        <f t="shared" si="12"/>
        <v>0</v>
      </c>
      <c r="K29" s="165">
        <f>'[5]02 VP'!K29+'[5]02 Ly Nhan'!K29+'[5]02 Duy Tien'!K29+'[5]02 Thanh Liem'!K29+'[5]02 Kim Bang'!K29+'[5]02 Binh Luc'!K29+'[5]02 Phu Ly'!K29</f>
        <v>0</v>
      </c>
      <c r="L29" s="165">
        <f>'[5]02 VP'!L29+'[5]02 Ly Nhan'!L29+'[5]02 Duy Tien'!L29+'[5]02 Thanh Liem'!L29+'[5]02 Kim Bang'!L29+'[5]02 Binh Luc'!L29+'[5]02 Phu Ly'!L29</f>
        <v>0</v>
      </c>
      <c r="M29" s="165">
        <f>'[5]02 VP'!M29+'[5]02 Ly Nhan'!M29+'[5]02 Duy Tien'!M29+'[5]02 Thanh Liem'!M29+'[5]02 Kim Bang'!M29+'[5]02 Binh Luc'!M29+'[5]02 Phu Ly'!M29</f>
        <v>0</v>
      </c>
      <c r="N29" s="165">
        <f>'[5]02 VP'!N29+'[5]02 Ly Nhan'!N29+'[5]02 Duy Tien'!N29+'[5]02 Thanh Liem'!N29+'[5]02 Kim Bang'!N29+'[5]02 Binh Luc'!N29+'[5]02 Phu Ly'!N29</f>
        <v>0</v>
      </c>
      <c r="O29" s="165">
        <f>'[5]02 VP'!O29+'[5]02 Ly Nhan'!O29+'[5]02 Duy Tien'!O29+'[5]02 Thanh Liem'!O29+'[5]02 Kim Bang'!O29+'[5]02 Binh Luc'!O29+'[5]02 Phu Ly'!O29</f>
        <v>0</v>
      </c>
      <c r="P29" s="165">
        <f>'[5]02 VP'!P29+'[5]02 Ly Nhan'!P29+'[5]02 Duy Tien'!P29+'[5]02 Thanh Liem'!P29+'[5]02 Kim Bang'!P29+'[5]02 Binh Luc'!P29+'[5]02 Phu Ly'!P29</f>
        <v>0</v>
      </c>
      <c r="Q29" s="164">
        <f t="shared" si="9"/>
        <v>0</v>
      </c>
      <c r="R29" s="165"/>
      <c r="S29" s="165">
        <f>'[5]02 VP'!S29+'[5]02 Ly Nhan'!S29+'[5]02 Duy Tien'!S29+'[5]02 Thanh Liem'!S29+'[5]02 Kim Bang'!S29+'[5]02 Binh Luc'!S29+'[5]02 Phu Ly'!S29</f>
        <v>0</v>
      </c>
      <c r="T29" s="155">
        <f t="shared" si="13"/>
        <v>0</v>
      </c>
      <c r="U29" s="157">
        <f t="shared" si="3"/>
      </c>
      <c r="V29" s="185">
        <f t="shared" si="7"/>
        <v>0</v>
      </c>
      <c r="W29" s="184">
        <f t="shared" si="8"/>
        <v>0</v>
      </c>
    </row>
    <row r="30" spans="1:23" ht="15.75" customHeight="1">
      <c r="A30" s="170" t="s">
        <v>30</v>
      </c>
      <c r="B30" s="171" t="s">
        <v>99</v>
      </c>
      <c r="C30" s="155">
        <f t="shared" si="4"/>
        <v>7285444</v>
      </c>
      <c r="D30" s="470">
        <f>'[6]02 VP'!D30+'[6]02 Ly Nhan'!D30+'[6]02 Duy Tien'!D30+'[6]02 Thanh Liem'!D30+'[6]02 Kim Bang'!D30+'[6]02 Binh Luc'!D30+'[6]02 Phu Ly'!D30</f>
        <v>5611706</v>
      </c>
      <c r="E30" s="165">
        <v>1673738</v>
      </c>
      <c r="F30" s="165">
        <v>0</v>
      </c>
      <c r="G30" s="165">
        <v>0</v>
      </c>
      <c r="H30" s="155">
        <f t="shared" si="2"/>
        <v>7285444</v>
      </c>
      <c r="I30" s="155">
        <f t="shared" si="5"/>
        <v>5243329</v>
      </c>
      <c r="J30" s="166">
        <f t="shared" si="12"/>
        <v>1083229</v>
      </c>
      <c r="K30" s="165">
        <v>1054885</v>
      </c>
      <c r="L30" s="165">
        <v>28344</v>
      </c>
      <c r="M30" s="165">
        <f>'[5]02 VP'!M30+'[5]02 Ly Nhan'!M30+'[5]02 Duy Tien'!M30+'[5]02 Thanh Liem'!M30+'[5]02 Kim Bang'!M30+'[5]02 Binh Luc'!M30+'[5]02 Phu Ly'!M30</f>
        <v>0</v>
      </c>
      <c r="N30" s="165">
        <v>4160100</v>
      </c>
      <c r="O30" s="165">
        <f>'[5]02 VP'!O30+'[5]02 Ly Nhan'!O30+'[5]02 Duy Tien'!O30+'[5]02 Thanh Liem'!O30+'[5]02 Kim Bang'!O30+'[5]02 Binh Luc'!O30+'[5]02 Phu Ly'!O30</f>
        <v>0</v>
      </c>
      <c r="P30" s="165">
        <f>'[5]02 VP'!P30+'[5]02 Ly Nhan'!P30+'[5]02 Duy Tien'!P30+'[5]02 Thanh Liem'!P30+'[5]02 Kim Bang'!P30+'[5]02 Binh Luc'!P30+'[5]02 Phu Ly'!P30</f>
        <v>0</v>
      </c>
      <c r="Q30" s="164">
        <f t="shared" si="9"/>
        <v>2042115</v>
      </c>
      <c r="R30" s="165"/>
      <c r="S30" s="165">
        <f>'[5]02 VP'!S30+'[5]02 Ly Nhan'!S30+'[5]02 Duy Tien'!S30+'[5]02 Thanh Liem'!S30+'[5]02 Kim Bang'!S30+'[5]02 Binh Luc'!S30+'[5]02 Phu Ly'!S30</f>
        <v>0</v>
      </c>
      <c r="T30" s="155">
        <f t="shared" si="13"/>
        <v>6202215</v>
      </c>
      <c r="U30" s="157">
        <f t="shared" si="3"/>
        <v>0.20659184270145933</v>
      </c>
      <c r="V30" s="185">
        <f t="shared" si="7"/>
        <v>7285444</v>
      </c>
      <c r="W30" s="184">
        <f t="shared" si="8"/>
        <v>0</v>
      </c>
    </row>
    <row r="31" spans="1:23" ht="15.75" customHeight="1">
      <c r="A31" s="170" t="s">
        <v>31</v>
      </c>
      <c r="B31" s="171" t="s">
        <v>100</v>
      </c>
      <c r="C31" s="155">
        <f t="shared" si="4"/>
        <v>499451</v>
      </c>
      <c r="D31" s="470">
        <f>'[6]02 VP'!D31+'[6]02 Ly Nhan'!D31+'[6]02 Duy Tien'!D31+'[6]02 Thanh Liem'!D31+'[6]02 Kim Bang'!D31+'[6]02 Binh Luc'!D31+'[6]02 Phu Ly'!D31</f>
        <v>482511</v>
      </c>
      <c r="E31" s="165">
        <v>16940</v>
      </c>
      <c r="F31" s="165">
        <v>0</v>
      </c>
      <c r="G31" s="165">
        <v>0</v>
      </c>
      <c r="H31" s="155">
        <f t="shared" si="2"/>
        <v>499451</v>
      </c>
      <c r="I31" s="155">
        <f t="shared" si="5"/>
        <v>499451</v>
      </c>
      <c r="J31" s="166">
        <f t="shared" si="12"/>
        <v>16940</v>
      </c>
      <c r="K31" s="165">
        <v>16940</v>
      </c>
      <c r="L31" s="165">
        <f>'[5]02 VP'!L31+'[5]02 Ly Nhan'!L31+'[5]02 Duy Tien'!L31+'[5]02 Thanh Liem'!L31+'[5]02 Kim Bang'!L31+'[5]02 Binh Luc'!L31+'[5]02 Phu Ly'!L31</f>
        <v>0</v>
      </c>
      <c r="M31" s="165">
        <f>'[5]02 VP'!M31+'[5]02 Ly Nhan'!M31+'[5]02 Duy Tien'!M31+'[5]02 Thanh Liem'!M31+'[5]02 Kim Bang'!M31+'[5]02 Binh Luc'!M31+'[5]02 Phu Ly'!M31</f>
        <v>0</v>
      </c>
      <c r="N31" s="165">
        <v>482511</v>
      </c>
      <c r="O31" s="165">
        <f>'[5]02 VP'!O31+'[5]02 Ly Nhan'!O31+'[5]02 Duy Tien'!O31+'[5]02 Thanh Liem'!O31+'[5]02 Kim Bang'!O31+'[5]02 Binh Luc'!O31+'[5]02 Phu Ly'!O31</f>
        <v>0</v>
      </c>
      <c r="P31" s="165">
        <f>'[5]02 VP'!P31+'[5]02 Ly Nhan'!P31+'[5]02 Duy Tien'!P31+'[5]02 Thanh Liem'!P31+'[5]02 Kim Bang'!P31+'[5]02 Binh Luc'!P31+'[5]02 Phu Ly'!P31</f>
        <v>0</v>
      </c>
      <c r="Q31" s="164">
        <f t="shared" si="9"/>
        <v>0</v>
      </c>
      <c r="R31" s="165"/>
      <c r="S31" s="165">
        <f>'[5]02 VP'!S31+'[5]02 Ly Nhan'!S31+'[5]02 Duy Tien'!S31+'[5]02 Thanh Liem'!S31+'[5]02 Kim Bang'!S31+'[5]02 Binh Luc'!S31+'[5]02 Phu Ly'!S31</f>
        <v>0</v>
      </c>
      <c r="T31" s="155">
        <f t="shared" si="13"/>
        <v>482511</v>
      </c>
      <c r="U31" s="157">
        <f t="shared" si="3"/>
        <v>0.033917241130761576</v>
      </c>
      <c r="V31" s="185">
        <f t="shared" si="7"/>
        <v>499451</v>
      </c>
      <c r="W31" s="184">
        <f t="shared" si="8"/>
        <v>0</v>
      </c>
    </row>
    <row r="32" spans="1:23" ht="15.75" customHeight="1">
      <c r="A32" s="170" t="s">
        <v>32</v>
      </c>
      <c r="B32" s="171" t="s">
        <v>101</v>
      </c>
      <c r="C32" s="155">
        <f t="shared" si="4"/>
        <v>4387179</v>
      </c>
      <c r="D32" s="470">
        <f>'[6]02 VP'!D32+'[6]02 Ly Nhan'!D32+'[6]02 Duy Tien'!D32+'[6]02 Thanh Liem'!D32+'[6]02 Kim Bang'!D32+'[6]02 Binh Luc'!D32+'[6]02 Phu Ly'!D32</f>
        <v>1790037</v>
      </c>
      <c r="E32" s="165">
        <v>2597142</v>
      </c>
      <c r="F32" s="165">
        <v>84000</v>
      </c>
      <c r="G32" s="165">
        <v>0</v>
      </c>
      <c r="H32" s="155">
        <f t="shared" si="2"/>
        <v>4303179</v>
      </c>
      <c r="I32" s="155">
        <f t="shared" si="5"/>
        <v>4114129</v>
      </c>
      <c r="J32" s="166">
        <f t="shared" si="12"/>
        <v>2417636</v>
      </c>
      <c r="K32" s="165">
        <v>2393236</v>
      </c>
      <c r="L32" s="165">
        <f>'[5]02 VP'!L32+'[5]02 Ly Nhan'!L32+'[5]02 Duy Tien'!L32+'[5]02 Thanh Liem'!L32+'[5]02 Kim Bang'!L32+'[5]02 Binh Luc'!L32+'[5]02 Phu Ly'!L32</f>
        <v>24400</v>
      </c>
      <c r="M32" s="165">
        <f>'[5]02 VP'!M32+'[5]02 Ly Nhan'!M32+'[5]02 Duy Tien'!M32+'[5]02 Thanh Liem'!M32+'[5]02 Kim Bang'!M32+'[5]02 Binh Luc'!M32+'[5]02 Phu Ly'!M32</f>
        <v>0</v>
      </c>
      <c r="N32" s="165">
        <v>1696493</v>
      </c>
      <c r="O32" s="165">
        <f>'[5]02 VP'!O32+'[5]02 Ly Nhan'!O32+'[5]02 Duy Tien'!O32+'[5]02 Thanh Liem'!O32+'[5]02 Kim Bang'!O32+'[5]02 Binh Luc'!O32+'[5]02 Phu Ly'!O32</f>
        <v>0</v>
      </c>
      <c r="P32" s="165">
        <f>'[5]02 VP'!P32+'[5]02 Ly Nhan'!P32+'[5]02 Duy Tien'!P32+'[5]02 Thanh Liem'!P32+'[5]02 Kim Bang'!P32+'[5]02 Binh Luc'!P32+'[5]02 Phu Ly'!P32</f>
        <v>0</v>
      </c>
      <c r="Q32" s="164">
        <f t="shared" si="9"/>
        <v>189050</v>
      </c>
      <c r="R32" s="165"/>
      <c r="S32" s="165">
        <f>'[5]02 VP'!S32+'[5]02 Ly Nhan'!S32+'[5]02 Duy Tien'!S32+'[5]02 Thanh Liem'!S32+'[5]02 Kim Bang'!S32+'[5]02 Binh Luc'!S32+'[5]02 Phu Ly'!S32</f>
        <v>0</v>
      </c>
      <c r="T32" s="155">
        <f t="shared" si="13"/>
        <v>1885543</v>
      </c>
      <c r="U32" s="157">
        <f t="shared" si="3"/>
        <v>0.5876422445674406</v>
      </c>
      <c r="V32" s="185">
        <f t="shared" si="7"/>
        <v>4303179</v>
      </c>
      <c r="W32" s="184">
        <f t="shared" si="8"/>
        <v>0</v>
      </c>
    </row>
    <row r="33" spans="1:23" ht="15.75" customHeight="1">
      <c r="A33" s="170" t="s">
        <v>33</v>
      </c>
      <c r="B33" s="171" t="s">
        <v>102</v>
      </c>
      <c r="C33" s="155">
        <f t="shared" si="4"/>
        <v>835503</v>
      </c>
      <c r="D33" s="470">
        <f>'[6]02 VP'!D33+'[6]02 Ly Nhan'!D33+'[6]02 Duy Tien'!D33+'[6]02 Thanh Liem'!D33+'[6]02 Kim Bang'!D33+'[6]02 Binh Luc'!D33+'[6]02 Phu Ly'!D33</f>
        <v>835503</v>
      </c>
      <c r="E33" s="165">
        <v>0</v>
      </c>
      <c r="F33" s="165">
        <v>0</v>
      </c>
      <c r="G33" s="165">
        <v>0</v>
      </c>
      <c r="H33" s="155">
        <f t="shared" si="2"/>
        <v>835503</v>
      </c>
      <c r="I33" s="155">
        <f t="shared" si="5"/>
        <v>835503</v>
      </c>
      <c r="J33" s="166">
        <f t="shared" si="12"/>
        <v>0</v>
      </c>
      <c r="K33" s="165">
        <f>'[5]02 VP'!K33+'[5]02 Ly Nhan'!K33+'[5]02 Duy Tien'!K33+'[5]02 Thanh Liem'!K33+'[5]02 Kim Bang'!K33+'[5]02 Binh Luc'!K33+'[5]02 Phu Ly'!K33</f>
        <v>0</v>
      </c>
      <c r="L33" s="165">
        <f>'[5]02 VP'!L33+'[5]02 Ly Nhan'!L33+'[5]02 Duy Tien'!L33+'[5]02 Thanh Liem'!L33+'[5]02 Kim Bang'!L33+'[5]02 Binh Luc'!L33+'[5]02 Phu Ly'!L33</f>
        <v>0</v>
      </c>
      <c r="M33" s="165">
        <f>'[5]02 VP'!M33+'[5]02 Ly Nhan'!M33+'[5]02 Duy Tien'!M33+'[5]02 Thanh Liem'!M33+'[5]02 Kim Bang'!M33+'[5]02 Binh Luc'!M33+'[5]02 Phu Ly'!M33</f>
        <v>0</v>
      </c>
      <c r="N33" s="165">
        <f>'[5]02 VP'!N33+'[5]02 Ly Nhan'!N33+'[5]02 Duy Tien'!N33+'[5]02 Thanh Liem'!N33+'[5]02 Kim Bang'!N33+'[5]02 Binh Luc'!N33+'[5]02 Phu Ly'!N33</f>
        <v>835503</v>
      </c>
      <c r="O33" s="165">
        <f>'[5]02 VP'!O33+'[5]02 Ly Nhan'!O33+'[5]02 Duy Tien'!O33+'[5]02 Thanh Liem'!O33+'[5]02 Kim Bang'!O33+'[5]02 Binh Luc'!O33+'[5]02 Phu Ly'!O33</f>
        <v>0</v>
      </c>
      <c r="P33" s="165">
        <f>'[5]02 VP'!P33+'[5]02 Ly Nhan'!P33+'[5]02 Duy Tien'!P33+'[5]02 Thanh Liem'!P33+'[5]02 Kim Bang'!P33+'[5]02 Binh Luc'!P33+'[5]02 Phu Ly'!P33</f>
        <v>0</v>
      </c>
      <c r="Q33" s="164">
        <f t="shared" si="9"/>
        <v>0</v>
      </c>
      <c r="R33" s="165"/>
      <c r="S33" s="165">
        <f>'[5]02 VP'!S33+'[5]02 Ly Nhan'!S33+'[5]02 Duy Tien'!S33+'[5]02 Thanh Liem'!S33+'[5]02 Kim Bang'!S33+'[5]02 Binh Luc'!S33+'[5]02 Phu Ly'!S33</f>
        <v>0</v>
      </c>
      <c r="T33" s="155">
        <f t="shared" si="13"/>
        <v>835503</v>
      </c>
      <c r="U33" s="157">
        <f t="shared" si="3"/>
        <v>0</v>
      </c>
      <c r="V33" s="185">
        <f t="shared" si="7"/>
        <v>835503</v>
      </c>
      <c r="W33" s="184">
        <f t="shared" si="8"/>
        <v>0</v>
      </c>
    </row>
    <row r="34" spans="1:23" ht="15.75" customHeight="1">
      <c r="A34" s="170" t="s">
        <v>34</v>
      </c>
      <c r="B34" s="171" t="s">
        <v>103</v>
      </c>
      <c r="C34" s="155">
        <f t="shared" si="4"/>
        <v>0</v>
      </c>
      <c r="D34" s="470">
        <f>'[6]02 VP'!D34+'[6]02 Ly Nhan'!D34+'[6]02 Duy Tien'!D34+'[6]02 Thanh Liem'!D34+'[6]02 Kim Bang'!D34+'[6]02 Binh Luc'!D34+'[6]02 Phu Ly'!D34</f>
        <v>0</v>
      </c>
      <c r="E34" s="165">
        <v>0</v>
      </c>
      <c r="F34" s="165">
        <v>0</v>
      </c>
      <c r="G34" s="165">
        <v>0</v>
      </c>
      <c r="H34" s="155">
        <f t="shared" si="2"/>
        <v>0</v>
      </c>
      <c r="I34" s="155">
        <f t="shared" si="5"/>
        <v>0</v>
      </c>
      <c r="J34" s="166">
        <f t="shared" si="12"/>
        <v>0</v>
      </c>
      <c r="K34" s="165">
        <f>'[5]02 VP'!K34+'[5]02 Ly Nhan'!K34+'[5]02 Duy Tien'!K34+'[5]02 Thanh Liem'!K34+'[5]02 Kim Bang'!K34+'[5]02 Binh Luc'!K34+'[5]02 Phu Ly'!K34</f>
        <v>0</v>
      </c>
      <c r="L34" s="165">
        <f>'[5]02 VP'!L34+'[5]02 Ly Nhan'!L34+'[5]02 Duy Tien'!L34+'[5]02 Thanh Liem'!L34+'[5]02 Kim Bang'!L34+'[5]02 Binh Luc'!L34+'[5]02 Phu Ly'!L34</f>
        <v>0</v>
      </c>
      <c r="M34" s="165">
        <f>'[5]02 VP'!M34+'[5]02 Ly Nhan'!M34+'[5]02 Duy Tien'!M34+'[5]02 Thanh Liem'!M34+'[5]02 Kim Bang'!M34+'[5]02 Binh Luc'!M34+'[5]02 Phu Ly'!M34</f>
        <v>0</v>
      </c>
      <c r="N34" s="165">
        <f>'[5]02 VP'!N34+'[5]02 Ly Nhan'!N34+'[5]02 Duy Tien'!N34+'[5]02 Thanh Liem'!N34+'[5]02 Kim Bang'!N34+'[5]02 Binh Luc'!N34+'[5]02 Phu Ly'!N34</f>
        <v>0</v>
      </c>
      <c r="O34" s="165">
        <f>'[5]02 VP'!O34+'[5]02 Ly Nhan'!O34+'[5]02 Duy Tien'!O34+'[5]02 Thanh Liem'!O34+'[5]02 Kim Bang'!O34+'[5]02 Binh Luc'!O34+'[5]02 Phu Ly'!O34</f>
        <v>0</v>
      </c>
      <c r="P34" s="165">
        <f>'[5]02 VP'!P34+'[5]02 Ly Nhan'!P34+'[5]02 Duy Tien'!P34+'[5]02 Thanh Liem'!P34+'[5]02 Kim Bang'!P34+'[5]02 Binh Luc'!P34+'[5]02 Phu Ly'!P34</f>
        <v>0</v>
      </c>
      <c r="Q34" s="164">
        <f t="shared" si="9"/>
        <v>0</v>
      </c>
      <c r="R34" s="165"/>
      <c r="S34" s="165">
        <f>'[5]02 VP'!S34+'[5]02 Ly Nhan'!S34+'[5]02 Duy Tien'!S34+'[5]02 Thanh Liem'!S34+'[5]02 Kim Bang'!S34+'[5]02 Binh Luc'!S34+'[5]02 Phu Ly'!S34</f>
        <v>0</v>
      </c>
      <c r="T34" s="155">
        <f t="shared" si="13"/>
        <v>0</v>
      </c>
      <c r="U34" s="157">
        <f t="shared" si="3"/>
      </c>
      <c r="V34" s="185">
        <f t="shared" si="7"/>
        <v>0</v>
      </c>
      <c r="W34" s="184">
        <f t="shared" si="8"/>
        <v>0</v>
      </c>
    </row>
    <row r="35" spans="1:23" ht="15.75" customHeight="1">
      <c r="A35" s="170" t="s">
        <v>35</v>
      </c>
      <c r="B35" s="171" t="s">
        <v>104</v>
      </c>
      <c r="C35" s="155">
        <f t="shared" si="4"/>
        <v>0</v>
      </c>
      <c r="D35" s="470">
        <f>'[6]02 VP'!D35+'[6]02 Ly Nhan'!D35+'[6]02 Duy Tien'!D35+'[6]02 Thanh Liem'!D35+'[6]02 Kim Bang'!D35+'[6]02 Binh Luc'!D35+'[6]02 Phu Ly'!D35</f>
        <v>0</v>
      </c>
      <c r="E35" s="165">
        <v>0</v>
      </c>
      <c r="F35" s="165">
        <v>0</v>
      </c>
      <c r="G35" s="165">
        <v>0</v>
      </c>
      <c r="H35" s="155">
        <f t="shared" si="2"/>
        <v>0</v>
      </c>
      <c r="I35" s="155">
        <f t="shared" si="5"/>
        <v>0</v>
      </c>
      <c r="J35" s="166">
        <f t="shared" si="12"/>
        <v>0</v>
      </c>
      <c r="K35" s="165">
        <f>'[5]02 VP'!K35+'[5]02 Ly Nhan'!K35+'[5]02 Duy Tien'!K35+'[5]02 Thanh Liem'!K35+'[5]02 Kim Bang'!K35+'[5]02 Binh Luc'!K35+'[5]02 Phu Ly'!K35</f>
        <v>0</v>
      </c>
      <c r="L35" s="165">
        <f>'[5]02 VP'!L35+'[5]02 Ly Nhan'!L35+'[5]02 Duy Tien'!L35+'[5]02 Thanh Liem'!L35+'[5]02 Kim Bang'!L35+'[5]02 Binh Luc'!L35+'[5]02 Phu Ly'!L35</f>
        <v>0</v>
      </c>
      <c r="M35" s="165">
        <f>'[5]02 VP'!M35+'[5]02 Ly Nhan'!M35+'[5]02 Duy Tien'!M35+'[5]02 Thanh Liem'!M35+'[5]02 Kim Bang'!M35+'[5]02 Binh Luc'!M35+'[5]02 Phu Ly'!M35</f>
        <v>0</v>
      </c>
      <c r="N35" s="165">
        <f>'[5]02 VP'!N35+'[5]02 Ly Nhan'!N35+'[5]02 Duy Tien'!N35+'[5]02 Thanh Liem'!N35+'[5]02 Kim Bang'!N35+'[5]02 Binh Luc'!N35+'[5]02 Phu Ly'!N35</f>
        <v>0</v>
      </c>
      <c r="O35" s="165">
        <f>'[5]02 VP'!O35+'[5]02 Ly Nhan'!O35+'[5]02 Duy Tien'!O35+'[5]02 Thanh Liem'!O35+'[5]02 Kim Bang'!O35+'[5]02 Binh Luc'!O35+'[5]02 Phu Ly'!O35</f>
        <v>0</v>
      </c>
      <c r="P35" s="165">
        <f>'[5]02 VP'!P35+'[5]02 Ly Nhan'!P35+'[5]02 Duy Tien'!P35+'[5]02 Thanh Liem'!P35+'[5]02 Kim Bang'!P35+'[5]02 Binh Luc'!P35+'[5]02 Phu Ly'!P35</f>
        <v>0</v>
      </c>
      <c r="Q35" s="164">
        <f t="shared" si="9"/>
        <v>0</v>
      </c>
      <c r="R35" s="165"/>
      <c r="S35" s="165">
        <f>'[5]02 VP'!S35+'[5]02 Ly Nhan'!S35+'[5]02 Duy Tien'!S35+'[5]02 Thanh Liem'!S35+'[5]02 Kim Bang'!S35+'[5]02 Binh Luc'!S35+'[5]02 Phu Ly'!S35</f>
        <v>0</v>
      </c>
      <c r="T35" s="155">
        <f t="shared" si="13"/>
        <v>0</v>
      </c>
      <c r="U35" s="157">
        <f t="shared" si="3"/>
      </c>
      <c r="V35" s="185">
        <f t="shared" si="7"/>
        <v>0</v>
      </c>
      <c r="W35" s="184">
        <f t="shared" si="8"/>
        <v>0</v>
      </c>
    </row>
    <row r="36" spans="1:23" ht="15.75" customHeight="1">
      <c r="A36" s="170" t="s">
        <v>36</v>
      </c>
      <c r="B36" s="171" t="s">
        <v>105</v>
      </c>
      <c r="C36" s="155">
        <f t="shared" si="4"/>
        <v>0</v>
      </c>
      <c r="D36" s="470">
        <f>'[6]02 VP'!D36+'[6]02 Ly Nhan'!D36+'[6]02 Duy Tien'!D36+'[6]02 Thanh Liem'!D36+'[6]02 Kim Bang'!D36+'[6]02 Binh Luc'!D36+'[6]02 Phu Ly'!D36</f>
        <v>0</v>
      </c>
      <c r="E36" s="165">
        <v>0</v>
      </c>
      <c r="F36" s="165">
        <v>0</v>
      </c>
      <c r="G36" s="165">
        <v>0</v>
      </c>
      <c r="H36" s="155">
        <f t="shared" si="2"/>
        <v>0</v>
      </c>
      <c r="I36" s="155">
        <f t="shared" si="5"/>
        <v>0</v>
      </c>
      <c r="J36" s="166">
        <f t="shared" si="12"/>
        <v>0</v>
      </c>
      <c r="K36" s="165">
        <f>'[5]02 VP'!K36+'[5]02 Ly Nhan'!K36+'[5]02 Duy Tien'!K36+'[5]02 Thanh Liem'!K36+'[5]02 Kim Bang'!K36+'[5]02 Binh Luc'!K36+'[5]02 Phu Ly'!K36</f>
        <v>0</v>
      </c>
      <c r="L36" s="165">
        <f>'[5]02 VP'!L36+'[5]02 Ly Nhan'!L36+'[5]02 Duy Tien'!L36+'[5]02 Thanh Liem'!L36+'[5]02 Kim Bang'!L36+'[5]02 Binh Luc'!L36+'[5]02 Phu Ly'!L36</f>
        <v>0</v>
      </c>
      <c r="M36" s="165">
        <f>'[5]02 VP'!M36+'[5]02 Ly Nhan'!M36+'[5]02 Duy Tien'!M36+'[5]02 Thanh Liem'!M36+'[5]02 Kim Bang'!M36+'[5]02 Binh Luc'!M36+'[5]02 Phu Ly'!M36</f>
        <v>0</v>
      </c>
      <c r="N36" s="165">
        <f>'[5]02 VP'!N36+'[5]02 Ly Nhan'!N36+'[5]02 Duy Tien'!N36+'[5]02 Thanh Liem'!N36+'[5]02 Kim Bang'!N36+'[5]02 Binh Luc'!N36+'[5]02 Phu Ly'!N36</f>
        <v>0</v>
      </c>
      <c r="O36" s="165">
        <f>'[5]02 VP'!O36+'[5]02 Ly Nhan'!O36+'[5]02 Duy Tien'!O36+'[5]02 Thanh Liem'!O36+'[5]02 Kim Bang'!O36+'[5]02 Binh Luc'!O36+'[5]02 Phu Ly'!O36</f>
        <v>0</v>
      </c>
      <c r="P36" s="165">
        <f>'[5]02 VP'!P36+'[5]02 Ly Nhan'!P36+'[5]02 Duy Tien'!P36+'[5]02 Thanh Liem'!P36+'[5]02 Kim Bang'!P36+'[5]02 Binh Luc'!P36+'[5]02 Phu Ly'!P36</f>
        <v>0</v>
      </c>
      <c r="Q36" s="164">
        <f t="shared" si="9"/>
        <v>0</v>
      </c>
      <c r="R36" s="165"/>
      <c r="S36" s="165">
        <f>'[5]02 VP'!S36+'[5]02 Ly Nhan'!S36+'[5]02 Duy Tien'!S36+'[5]02 Thanh Liem'!S36+'[5]02 Kim Bang'!S36+'[5]02 Binh Luc'!S36+'[5]02 Phu Ly'!S36</f>
        <v>0</v>
      </c>
      <c r="T36" s="155">
        <f t="shared" si="13"/>
        <v>0</v>
      </c>
      <c r="U36" s="157">
        <f t="shared" si="3"/>
      </c>
      <c r="V36" s="185">
        <f t="shared" si="7"/>
        <v>0</v>
      </c>
      <c r="W36" s="184">
        <f t="shared" si="8"/>
        <v>0</v>
      </c>
    </row>
    <row r="37" spans="1:23" ht="15.75" customHeight="1">
      <c r="A37" s="170" t="s">
        <v>37</v>
      </c>
      <c r="B37" s="171" t="s">
        <v>106</v>
      </c>
      <c r="C37" s="155">
        <f t="shared" si="4"/>
        <v>0</v>
      </c>
      <c r="D37" s="470">
        <f>'[6]02 VP'!D37+'[6]02 Ly Nhan'!D37+'[6]02 Duy Tien'!D37+'[6]02 Thanh Liem'!D37+'[6]02 Kim Bang'!D37+'[6]02 Binh Luc'!D37+'[6]02 Phu Ly'!D37</f>
        <v>0</v>
      </c>
      <c r="E37" s="165">
        <v>0</v>
      </c>
      <c r="F37" s="165">
        <v>0</v>
      </c>
      <c r="G37" s="165">
        <v>0</v>
      </c>
      <c r="H37" s="155">
        <f t="shared" si="2"/>
        <v>0</v>
      </c>
      <c r="I37" s="155">
        <f t="shared" si="5"/>
        <v>0</v>
      </c>
      <c r="J37" s="166">
        <f t="shared" si="12"/>
        <v>0</v>
      </c>
      <c r="K37" s="165">
        <f>'[5]02 VP'!K37+'[5]02 Ly Nhan'!K37+'[5]02 Duy Tien'!K37+'[5]02 Thanh Liem'!K37+'[5]02 Kim Bang'!K37+'[5]02 Binh Luc'!K37+'[5]02 Phu Ly'!K37</f>
        <v>0</v>
      </c>
      <c r="L37" s="165">
        <f>'[5]02 VP'!L37+'[5]02 Ly Nhan'!L37+'[5]02 Duy Tien'!L37+'[5]02 Thanh Liem'!L37+'[5]02 Kim Bang'!L37+'[5]02 Binh Luc'!L37+'[5]02 Phu Ly'!L37</f>
        <v>0</v>
      </c>
      <c r="M37" s="165">
        <f>'[5]02 VP'!M37+'[5]02 Ly Nhan'!M37+'[5]02 Duy Tien'!M37+'[5]02 Thanh Liem'!M37+'[5]02 Kim Bang'!M37+'[5]02 Binh Luc'!M37+'[5]02 Phu Ly'!M37</f>
        <v>0</v>
      </c>
      <c r="N37" s="165">
        <f>'[5]02 VP'!N37+'[5]02 Ly Nhan'!N37+'[5]02 Duy Tien'!N37+'[5]02 Thanh Liem'!N37+'[5]02 Kim Bang'!N37+'[5]02 Binh Luc'!N37+'[5]02 Phu Ly'!N37</f>
        <v>0</v>
      </c>
      <c r="O37" s="165">
        <f>'[5]02 VP'!O37+'[5]02 Ly Nhan'!O37+'[5]02 Duy Tien'!O37+'[5]02 Thanh Liem'!O37+'[5]02 Kim Bang'!O37+'[5]02 Binh Luc'!O37+'[5]02 Phu Ly'!O37</f>
        <v>0</v>
      </c>
      <c r="P37" s="165">
        <f>'[5]02 VP'!P37+'[5]02 Ly Nhan'!P37+'[5]02 Duy Tien'!P37+'[5]02 Thanh Liem'!P37+'[5]02 Kim Bang'!P37+'[5]02 Binh Luc'!P37+'[5]02 Phu Ly'!P37</f>
        <v>0</v>
      </c>
      <c r="Q37" s="164">
        <f t="shared" si="9"/>
        <v>0</v>
      </c>
      <c r="R37" s="165"/>
      <c r="S37" s="165">
        <f>'[5]02 VP'!S37+'[5]02 Ly Nhan'!S37+'[5]02 Duy Tien'!S37+'[5]02 Thanh Liem'!S37+'[5]02 Kim Bang'!S37+'[5]02 Binh Luc'!S37+'[5]02 Phu Ly'!S37</f>
        <v>0</v>
      </c>
      <c r="T37" s="155">
        <f t="shared" si="13"/>
        <v>0</v>
      </c>
      <c r="U37" s="157">
        <f t="shared" si="3"/>
      </c>
      <c r="V37" s="185">
        <f t="shared" si="7"/>
        <v>0</v>
      </c>
      <c r="W37" s="184">
        <f t="shared" si="8"/>
        <v>0</v>
      </c>
    </row>
    <row r="38" spans="1:25" s="20" customFormat="1" ht="20.25" customHeight="1">
      <c r="A38" s="603"/>
      <c r="B38" s="604"/>
      <c r="C38" s="604"/>
      <c r="D38" s="604"/>
      <c r="E38" s="604"/>
      <c r="F38" s="18"/>
      <c r="G38" s="18"/>
      <c r="H38" s="18"/>
      <c r="I38" s="19"/>
      <c r="J38" s="19"/>
      <c r="K38" s="19"/>
      <c r="L38" s="19"/>
      <c r="M38" s="19"/>
      <c r="N38" s="572" t="str">
        <f>TT!C4</f>
        <v>Hà Nam, ngày 01 tháng 4 năm 2022</v>
      </c>
      <c r="O38" s="573"/>
      <c r="P38" s="573"/>
      <c r="Q38" s="573"/>
      <c r="R38" s="573"/>
      <c r="S38" s="573"/>
      <c r="T38" s="573"/>
      <c r="U38" s="573"/>
      <c r="V38" s="78"/>
      <c r="W38" s="78"/>
      <c r="X38" s="78"/>
      <c r="Y38" s="78"/>
    </row>
    <row r="39" spans="1:21" ht="15.75" customHeight="1">
      <c r="A39" s="574" t="s">
        <v>82</v>
      </c>
      <c r="B39" s="575"/>
      <c r="C39" s="575"/>
      <c r="D39" s="575"/>
      <c r="E39" s="575"/>
      <c r="F39" s="21"/>
      <c r="G39" s="21"/>
      <c r="H39" s="21"/>
      <c r="I39" s="22"/>
      <c r="J39" s="22"/>
      <c r="K39" s="22"/>
      <c r="L39" s="22"/>
      <c r="M39" s="22"/>
      <c r="N39" s="576" t="str">
        <f>TT!C5</f>
        <v>PHÓ CỤC TRƯỞNG</v>
      </c>
      <c r="O39" s="576"/>
      <c r="P39" s="576"/>
      <c r="Q39" s="576"/>
      <c r="R39" s="576"/>
      <c r="S39" s="576"/>
      <c r="T39" s="576"/>
      <c r="U39" s="576"/>
    </row>
    <row r="40" spans="1:21" ht="80.25" customHeight="1">
      <c r="A40" s="122"/>
      <c r="B40" s="122"/>
      <c r="C40" s="122"/>
      <c r="D40" s="122"/>
      <c r="E40" s="122"/>
      <c r="F40" s="24"/>
      <c r="G40" s="24"/>
      <c r="H40" s="24"/>
      <c r="I40" s="22"/>
      <c r="J40" s="22"/>
      <c r="K40" s="22"/>
      <c r="L40" s="22"/>
      <c r="M40" s="22"/>
      <c r="N40" s="104"/>
      <c r="O40" s="104"/>
      <c r="P40" s="97"/>
      <c r="Q40" s="186"/>
      <c r="R40" s="97"/>
      <c r="S40" s="104"/>
      <c r="T40" s="100"/>
      <c r="U40" s="100"/>
    </row>
    <row r="41" spans="1:21" ht="15.75" customHeight="1">
      <c r="A41" s="566" t="s">
        <v>173</v>
      </c>
      <c r="B41" s="566"/>
      <c r="C41" s="566"/>
      <c r="D41" s="566"/>
      <c r="E41" s="566"/>
      <c r="F41" s="27" t="s">
        <v>45</v>
      </c>
      <c r="G41" s="27"/>
      <c r="H41" s="27"/>
      <c r="I41" s="27"/>
      <c r="J41" s="27"/>
      <c r="K41" s="27"/>
      <c r="L41" s="27"/>
      <c r="M41" s="27"/>
      <c r="N41" s="567" t="str">
        <f>TT!C3</f>
        <v>Vũ Ngọc Phương</v>
      </c>
      <c r="O41" s="567"/>
      <c r="P41" s="567"/>
      <c r="Q41" s="567"/>
      <c r="R41" s="567"/>
      <c r="S41" s="567"/>
      <c r="T41" s="567"/>
      <c r="U41" s="567"/>
    </row>
    <row r="42" spans="1:21" ht="15.75">
      <c r="A42" s="175"/>
      <c r="B42" s="175"/>
      <c r="C42" s="175"/>
      <c r="D42" s="176"/>
      <c r="E42" s="175"/>
      <c r="F42" s="175"/>
      <c r="G42" s="175"/>
      <c r="H42" s="175"/>
      <c r="I42" s="175"/>
      <c r="J42" s="175"/>
      <c r="K42" s="175"/>
      <c r="L42" s="175"/>
      <c r="M42" s="177"/>
      <c r="N42" s="177"/>
      <c r="O42" s="177"/>
      <c r="P42" s="177"/>
      <c r="Q42" s="178"/>
      <c r="R42" s="177"/>
      <c r="S42" s="177"/>
      <c r="T42" s="177"/>
      <c r="U42" s="177"/>
    </row>
  </sheetData>
  <sheetProtection formatCells="0" formatColumns="0" formatRows="0" insertRows="0"/>
  <mergeCells count="34">
    <mergeCell ref="A41:E41"/>
    <mergeCell ref="N41:U41"/>
    <mergeCell ref="A8:B8"/>
    <mergeCell ref="A9:B9"/>
    <mergeCell ref="A38:E38"/>
    <mergeCell ref="N38:U38"/>
    <mergeCell ref="A39:E39"/>
    <mergeCell ref="N39:U39"/>
    <mergeCell ref="S4:S7"/>
    <mergeCell ref="J5:J7"/>
    <mergeCell ref="K5:M6"/>
    <mergeCell ref="N5:N7"/>
    <mergeCell ref="O5:O7"/>
    <mergeCell ref="P5:P7"/>
    <mergeCell ref="H3:H7"/>
    <mergeCell ref="I3:S3"/>
    <mergeCell ref="T3:T7"/>
    <mergeCell ref="U3:U7"/>
    <mergeCell ref="D4:D7"/>
    <mergeCell ref="E4:E7"/>
    <mergeCell ref="I4:I7"/>
    <mergeCell ref="J4:P4"/>
    <mergeCell ref="Q4:Q7"/>
    <mergeCell ref="R4:R7"/>
    <mergeCell ref="A1:D1"/>
    <mergeCell ref="E1:O1"/>
    <mergeCell ref="P1:U1"/>
    <mergeCell ref="P2:U2"/>
    <mergeCell ref="A3:A7"/>
    <mergeCell ref="B3:B7"/>
    <mergeCell ref="C3:C7"/>
    <mergeCell ref="D3:E3"/>
    <mergeCell ref="F3:F7"/>
    <mergeCell ref="G3:G7"/>
  </mergeCells>
  <printOptions/>
  <pageMargins left="0.393700787401575" right="0.393700787401575" top="0.393700787401575" bottom="0.393700787401575" header="0.31496062992126" footer="0.31496062992126"/>
  <pageSetup horizontalDpi="600" verticalDpi="600" orientation="landscape" paperSize="9" scale="66" r:id="rId2"/>
  <drawing r:id="rId1"/>
</worksheet>
</file>

<file path=xl/worksheets/sheet5.xml><?xml version="1.0" encoding="utf-8"?>
<worksheet xmlns="http://schemas.openxmlformats.org/spreadsheetml/2006/main" xmlns:r="http://schemas.openxmlformats.org/officeDocument/2006/relationships">
  <sheetPr>
    <tabColor rgb="FFFFFF00"/>
  </sheetPr>
  <dimension ref="A1:V37"/>
  <sheetViews>
    <sheetView view="pageBreakPreview" zoomScale="85" zoomScaleNormal="90" zoomScaleSheetLayoutView="85" zoomScalePageLayoutView="0" workbookViewId="0" topLeftCell="A16">
      <selection activeCell="D28" sqref="D28"/>
    </sheetView>
  </sheetViews>
  <sheetFormatPr defaultColWidth="9.00390625" defaultRowHeight="15.75"/>
  <cols>
    <col min="1" max="1" width="7.25390625" style="141" customWidth="1"/>
    <col min="2" max="2" width="58.875" style="141" customWidth="1"/>
    <col min="3" max="3" width="16.875" style="141" customWidth="1"/>
    <col min="4" max="4" width="16.375" style="141" customWidth="1"/>
    <col min="5" max="5" width="16.00390625" style="191" customWidth="1"/>
    <col min="6" max="6" width="11.00390625" style="191" bestFit="1" customWidth="1"/>
    <col min="7" max="14" width="9.00390625" style="141" customWidth="1"/>
    <col min="15" max="15" width="0.12890625" style="141" customWidth="1"/>
    <col min="16" max="18" width="9.00390625" style="141" hidden="1" customWidth="1"/>
    <col min="19" max="19" width="5.25390625" style="141" hidden="1" customWidth="1"/>
    <col min="20" max="21" width="9.00390625" style="141" hidden="1" customWidth="1"/>
    <col min="22" max="22" width="15.75390625" style="141" customWidth="1"/>
    <col min="23" max="16384" width="9.00390625" style="141" customWidth="1"/>
  </cols>
  <sheetData>
    <row r="1" spans="1:22" s="129" customFormat="1" ht="50.25" customHeight="1">
      <c r="A1" s="605" t="s">
        <v>172</v>
      </c>
      <c r="B1" s="606"/>
      <c r="C1" s="606"/>
      <c r="D1" s="606"/>
      <c r="E1" s="188"/>
      <c r="F1" s="188"/>
      <c r="H1" s="481"/>
      <c r="I1" s="481"/>
      <c r="J1" s="481"/>
      <c r="K1" s="481"/>
      <c r="L1" s="481"/>
      <c r="M1" s="481"/>
      <c r="N1" s="481"/>
      <c r="O1" s="481"/>
      <c r="P1" s="481"/>
      <c r="Q1" s="481"/>
      <c r="R1" s="481"/>
      <c r="S1" s="481"/>
      <c r="T1" s="481"/>
      <c r="U1" s="481"/>
      <c r="V1" s="481"/>
    </row>
    <row r="2" spans="1:22" s="131" customFormat="1" ht="39.75" customHeight="1">
      <c r="A2" s="607" t="s">
        <v>109</v>
      </c>
      <c r="B2" s="608"/>
      <c r="C2" s="180" t="s">
        <v>110</v>
      </c>
      <c r="D2" s="180" t="s">
        <v>111</v>
      </c>
      <c r="E2" s="189"/>
      <c r="F2" s="189"/>
      <c r="H2" s="476"/>
      <c r="I2" s="476"/>
      <c r="J2" s="476"/>
      <c r="K2" s="476"/>
      <c r="L2" s="476"/>
      <c r="M2" s="476"/>
      <c r="N2" s="476"/>
      <c r="O2" s="476"/>
      <c r="P2" s="476"/>
      <c r="Q2" s="476"/>
      <c r="R2" s="476"/>
      <c r="S2" s="476"/>
      <c r="T2" s="476"/>
      <c r="U2" s="476"/>
      <c r="V2" s="476"/>
    </row>
    <row r="3" spans="1:22" ht="21" customHeight="1">
      <c r="A3" s="132" t="s">
        <v>25</v>
      </c>
      <c r="B3" s="133" t="s">
        <v>112</v>
      </c>
      <c r="C3" s="199">
        <f>'02'!L10</f>
        <v>1181447</v>
      </c>
      <c r="D3" s="199">
        <f>'02'!L24</f>
        <v>636706719</v>
      </c>
      <c r="H3" s="477"/>
      <c r="I3" s="477"/>
      <c r="J3" s="477"/>
      <c r="K3" s="477"/>
      <c r="L3" s="477"/>
      <c r="M3" s="477"/>
      <c r="N3" s="477"/>
      <c r="O3" s="477"/>
      <c r="P3" s="477"/>
      <c r="Q3" s="477"/>
      <c r="R3" s="477"/>
      <c r="S3" s="477"/>
      <c r="T3" s="477"/>
      <c r="U3" s="477"/>
      <c r="V3" s="477"/>
    </row>
    <row r="4" spans="1:22" s="135" customFormat="1" ht="21" customHeight="1">
      <c r="A4" s="136" t="s">
        <v>113</v>
      </c>
      <c r="B4" s="137" t="s">
        <v>114</v>
      </c>
      <c r="C4" s="200">
        <v>9950</v>
      </c>
      <c r="D4" s="200"/>
      <c r="E4" s="190"/>
      <c r="F4" s="190"/>
      <c r="H4" s="477"/>
      <c r="I4" s="482"/>
      <c r="J4" s="482"/>
      <c r="K4" s="482"/>
      <c r="L4" s="482"/>
      <c r="M4" s="482"/>
      <c r="N4" s="482"/>
      <c r="O4" s="482"/>
      <c r="P4" s="482"/>
      <c r="Q4" s="482"/>
      <c r="R4" s="482"/>
      <c r="S4" s="482"/>
      <c r="T4" s="482"/>
      <c r="U4" s="482"/>
      <c r="V4" s="478"/>
    </row>
    <row r="5" spans="1:22" s="135" customFormat="1" ht="21" customHeight="1">
      <c r="A5" s="136" t="s">
        <v>115</v>
      </c>
      <c r="B5" s="137" t="s">
        <v>116</v>
      </c>
      <c r="C5" s="200"/>
      <c r="D5" s="200"/>
      <c r="E5" s="190"/>
      <c r="F5" s="190"/>
      <c r="H5" s="479"/>
      <c r="I5" s="483"/>
      <c r="J5" s="483"/>
      <c r="K5" s="483"/>
      <c r="L5" s="483"/>
      <c r="M5" s="483"/>
      <c r="N5" s="483"/>
      <c r="O5" s="483"/>
      <c r="P5" s="483"/>
      <c r="Q5" s="483"/>
      <c r="R5" s="483"/>
      <c r="S5" s="483"/>
      <c r="T5" s="483"/>
      <c r="U5" s="483"/>
      <c r="V5" s="480"/>
    </row>
    <row r="6" spans="1:22" s="135" customFormat="1" ht="21" customHeight="1">
      <c r="A6" s="136" t="s">
        <v>117</v>
      </c>
      <c r="B6" s="137" t="s">
        <v>118</v>
      </c>
      <c r="C6" s="446">
        <f>C3-C4-C9</f>
        <v>1104535</v>
      </c>
      <c r="D6" s="508">
        <v>2271704</v>
      </c>
      <c r="E6" s="190"/>
      <c r="F6" s="190"/>
      <c r="H6" s="479"/>
      <c r="I6" s="483"/>
      <c r="J6" s="483"/>
      <c r="K6" s="483"/>
      <c r="L6" s="483"/>
      <c r="M6" s="483"/>
      <c r="N6" s="483"/>
      <c r="O6" s="483"/>
      <c r="P6" s="483"/>
      <c r="Q6" s="483"/>
      <c r="R6" s="483"/>
      <c r="S6" s="483"/>
      <c r="T6" s="483"/>
      <c r="U6" s="483"/>
      <c r="V6" s="480"/>
    </row>
    <row r="7" spans="1:22" s="144" customFormat="1" ht="21" customHeight="1">
      <c r="A7" s="136" t="s">
        <v>119</v>
      </c>
      <c r="B7" s="137" t="s">
        <v>120</v>
      </c>
      <c r="C7" s="446"/>
      <c r="D7" s="446">
        <f>D3-D6</f>
        <v>634435015</v>
      </c>
      <c r="E7" s="192"/>
      <c r="F7" s="192"/>
      <c r="H7" s="479"/>
      <c r="I7" s="483"/>
      <c r="J7" s="483"/>
      <c r="K7" s="483"/>
      <c r="L7" s="483"/>
      <c r="M7" s="483"/>
      <c r="N7" s="483"/>
      <c r="O7" s="483"/>
      <c r="P7" s="483"/>
      <c r="Q7" s="483"/>
      <c r="R7" s="483"/>
      <c r="S7" s="483"/>
      <c r="T7" s="483"/>
      <c r="U7" s="483"/>
      <c r="V7" s="480"/>
    </row>
    <row r="8" spans="1:22" s="135" customFormat="1" ht="21" customHeight="1">
      <c r="A8" s="136" t="s">
        <v>121</v>
      </c>
      <c r="B8" s="137" t="s">
        <v>122</v>
      </c>
      <c r="C8" s="446"/>
      <c r="D8" s="446"/>
      <c r="E8" s="190"/>
      <c r="F8" s="190"/>
      <c r="H8" s="479"/>
      <c r="I8" s="483"/>
      <c r="J8" s="483"/>
      <c r="K8" s="483"/>
      <c r="L8" s="483"/>
      <c r="M8" s="483"/>
      <c r="N8" s="483"/>
      <c r="O8" s="483"/>
      <c r="P8" s="483"/>
      <c r="Q8" s="483"/>
      <c r="R8" s="483"/>
      <c r="S8" s="483"/>
      <c r="T8" s="483"/>
      <c r="U8" s="483"/>
      <c r="V8" s="480"/>
    </row>
    <row r="9" spans="1:22" s="135" customFormat="1" ht="21" customHeight="1">
      <c r="A9" s="136" t="s">
        <v>123</v>
      </c>
      <c r="B9" s="137" t="s">
        <v>124</v>
      </c>
      <c r="C9" s="446">
        <v>66962</v>
      </c>
      <c r="D9" s="446"/>
      <c r="E9" s="190"/>
      <c r="F9" s="190"/>
      <c r="H9" s="479"/>
      <c r="I9" s="483"/>
      <c r="J9" s="483"/>
      <c r="K9" s="483"/>
      <c r="L9" s="483"/>
      <c r="M9" s="483"/>
      <c r="N9" s="483"/>
      <c r="O9" s="483"/>
      <c r="P9" s="483"/>
      <c r="Q9" s="483"/>
      <c r="R9" s="483"/>
      <c r="S9" s="483"/>
      <c r="T9" s="483"/>
      <c r="U9" s="483"/>
      <c r="V9" s="480"/>
    </row>
    <row r="10" spans="1:22" s="135" customFormat="1" ht="21" customHeight="1">
      <c r="A10" s="136" t="s">
        <v>125</v>
      </c>
      <c r="B10" s="137" t="s">
        <v>126</v>
      </c>
      <c r="C10" s="446"/>
      <c r="D10" s="446"/>
      <c r="E10" s="190"/>
      <c r="F10" s="190"/>
      <c r="H10" s="479"/>
      <c r="I10" s="483"/>
      <c r="J10" s="483"/>
      <c r="K10" s="483"/>
      <c r="L10" s="483"/>
      <c r="M10" s="483"/>
      <c r="N10" s="483"/>
      <c r="O10" s="483"/>
      <c r="P10" s="483"/>
      <c r="Q10" s="483"/>
      <c r="R10" s="483"/>
      <c r="S10" s="483"/>
      <c r="T10" s="483"/>
      <c r="U10" s="483"/>
      <c r="V10" s="480"/>
    </row>
    <row r="11" spans="1:22" s="135" customFormat="1" ht="21" customHeight="1">
      <c r="A11" s="136" t="s">
        <v>127</v>
      </c>
      <c r="B11" s="137" t="s">
        <v>128</v>
      </c>
      <c r="C11" s="446"/>
      <c r="D11" s="446"/>
      <c r="E11" s="190"/>
      <c r="F11" s="190"/>
      <c r="H11" s="479"/>
      <c r="I11" s="483"/>
      <c r="J11" s="483"/>
      <c r="K11" s="483"/>
      <c r="L11" s="483"/>
      <c r="M11" s="483"/>
      <c r="N11" s="483"/>
      <c r="O11" s="483"/>
      <c r="P11" s="483"/>
      <c r="Q11" s="483"/>
      <c r="R11" s="483"/>
      <c r="S11" s="483"/>
      <c r="T11" s="483"/>
      <c r="U11" s="483"/>
      <c r="V11" s="480"/>
    </row>
    <row r="12" spans="1:22" s="144" customFormat="1" ht="21" customHeight="1">
      <c r="A12" s="132" t="s">
        <v>26</v>
      </c>
      <c r="B12" s="133" t="s">
        <v>21</v>
      </c>
      <c r="C12" s="447">
        <f>'02'!P10</f>
        <v>2486</v>
      </c>
      <c r="D12" s="447">
        <f>'02'!P24</f>
        <v>204310</v>
      </c>
      <c r="E12" s="192"/>
      <c r="F12" s="192"/>
      <c r="H12" s="479"/>
      <c r="I12" s="483"/>
      <c r="J12" s="483"/>
      <c r="K12" s="483"/>
      <c r="L12" s="483"/>
      <c r="M12" s="483"/>
      <c r="N12" s="483"/>
      <c r="O12" s="483"/>
      <c r="P12" s="483"/>
      <c r="Q12" s="483"/>
      <c r="R12" s="483"/>
      <c r="S12" s="483"/>
      <c r="T12" s="483"/>
      <c r="U12" s="483"/>
      <c r="V12" s="480"/>
    </row>
    <row r="13" spans="1:22" s="144" customFormat="1" ht="21" customHeight="1">
      <c r="A13" s="136" t="s">
        <v>129</v>
      </c>
      <c r="B13" s="142" t="s">
        <v>130</v>
      </c>
      <c r="C13" s="448"/>
      <c r="D13" s="446"/>
      <c r="E13" s="192"/>
      <c r="F13" s="192"/>
      <c r="H13" s="479"/>
      <c r="I13" s="483"/>
      <c r="J13" s="483"/>
      <c r="K13" s="483"/>
      <c r="L13" s="483"/>
      <c r="M13" s="483"/>
      <c r="N13" s="483"/>
      <c r="O13" s="483"/>
      <c r="P13" s="483"/>
      <c r="Q13" s="483"/>
      <c r="R13" s="483"/>
      <c r="S13" s="483"/>
      <c r="T13" s="483"/>
      <c r="U13" s="483"/>
      <c r="V13" s="480"/>
    </row>
    <row r="14" spans="1:22" s="144" customFormat="1" ht="21" customHeight="1">
      <c r="A14" s="136" t="s">
        <v>131</v>
      </c>
      <c r="B14" s="142" t="s">
        <v>132</v>
      </c>
      <c r="C14" s="448">
        <f>C12-C13</f>
        <v>2486</v>
      </c>
      <c r="D14" s="446"/>
      <c r="E14" s="192"/>
      <c r="F14" s="192"/>
      <c r="H14" s="477"/>
      <c r="I14" s="482"/>
      <c r="J14" s="482"/>
      <c r="K14" s="482"/>
      <c r="L14" s="482"/>
      <c r="M14" s="482"/>
      <c r="N14" s="482"/>
      <c r="O14" s="482"/>
      <c r="P14" s="482"/>
      <c r="Q14" s="482"/>
      <c r="R14" s="482"/>
      <c r="S14" s="482"/>
      <c r="T14" s="482"/>
      <c r="U14" s="482"/>
      <c r="V14" s="478"/>
    </row>
    <row r="15" spans="1:22" s="145" customFormat="1" ht="21" customHeight="1">
      <c r="A15" s="136" t="s">
        <v>133</v>
      </c>
      <c r="B15" s="137" t="s">
        <v>134</v>
      </c>
      <c r="C15" s="446"/>
      <c r="D15" s="446">
        <v>204310</v>
      </c>
      <c r="E15" s="193"/>
      <c r="F15" s="193"/>
      <c r="H15" s="479"/>
      <c r="I15" s="483"/>
      <c r="J15" s="483"/>
      <c r="K15" s="483"/>
      <c r="L15" s="483"/>
      <c r="M15" s="483"/>
      <c r="N15" s="483"/>
      <c r="O15" s="483"/>
      <c r="P15" s="483"/>
      <c r="Q15" s="483"/>
      <c r="R15" s="483"/>
      <c r="S15" s="483"/>
      <c r="T15" s="483"/>
      <c r="U15" s="483"/>
      <c r="V15" s="480"/>
    </row>
    <row r="16" spans="1:22" s="146" customFormat="1" ht="21" customHeight="1">
      <c r="A16" s="132" t="s">
        <v>27</v>
      </c>
      <c r="B16" s="133" t="s">
        <v>135</v>
      </c>
      <c r="C16" s="447">
        <f>'02'!O10</f>
        <v>0</v>
      </c>
      <c r="D16" s="446">
        <f>'02'!O24</f>
        <v>0</v>
      </c>
      <c r="E16" s="194"/>
      <c r="F16" s="194"/>
      <c r="H16" s="479"/>
      <c r="I16" s="483"/>
      <c r="J16" s="483"/>
      <c r="K16" s="483"/>
      <c r="L16" s="483"/>
      <c r="M16" s="483"/>
      <c r="N16" s="483"/>
      <c r="O16" s="483"/>
      <c r="P16" s="483"/>
      <c r="Q16" s="483"/>
      <c r="R16" s="483"/>
      <c r="S16" s="483"/>
      <c r="T16" s="483"/>
      <c r="U16" s="483"/>
      <c r="V16" s="480"/>
    </row>
    <row r="17" spans="1:22" s="146" customFormat="1" ht="21" customHeight="1">
      <c r="A17" s="136" t="s">
        <v>136</v>
      </c>
      <c r="B17" s="137" t="s">
        <v>137</v>
      </c>
      <c r="C17" s="446"/>
      <c r="D17" s="446"/>
      <c r="E17" s="194"/>
      <c r="F17" s="194"/>
      <c r="H17" s="477"/>
      <c r="I17" s="482"/>
      <c r="J17" s="482"/>
      <c r="K17" s="482"/>
      <c r="L17" s="482"/>
      <c r="M17" s="482"/>
      <c r="N17" s="482"/>
      <c r="O17" s="482"/>
      <c r="P17" s="482"/>
      <c r="Q17" s="482"/>
      <c r="R17" s="482"/>
      <c r="S17" s="482"/>
      <c r="T17" s="482"/>
      <c r="U17" s="482"/>
      <c r="V17" s="478"/>
    </row>
    <row r="18" spans="1:22" s="146" customFormat="1" ht="21" customHeight="1">
      <c r="A18" s="136" t="s">
        <v>138</v>
      </c>
      <c r="B18" s="137" t="s">
        <v>139</v>
      </c>
      <c r="C18" s="446"/>
      <c r="D18" s="446"/>
      <c r="E18" s="194"/>
      <c r="F18" s="194"/>
      <c r="H18" s="479"/>
      <c r="I18" s="483"/>
      <c r="J18" s="483"/>
      <c r="K18" s="483"/>
      <c r="L18" s="483"/>
      <c r="M18" s="483"/>
      <c r="N18" s="483"/>
      <c r="O18" s="483"/>
      <c r="P18" s="483"/>
      <c r="Q18" s="483"/>
      <c r="R18" s="483"/>
      <c r="S18" s="483"/>
      <c r="T18" s="483"/>
      <c r="U18" s="483"/>
      <c r="V18" s="480"/>
    </row>
    <row r="19" spans="1:22" s="147" customFormat="1" ht="21" customHeight="1">
      <c r="A19" s="136" t="s">
        <v>140</v>
      </c>
      <c r="B19" s="137" t="s">
        <v>141</v>
      </c>
      <c r="C19" s="446"/>
      <c r="D19" s="446"/>
      <c r="E19" s="195"/>
      <c r="F19" s="195"/>
      <c r="H19" s="479"/>
      <c r="I19" s="483"/>
      <c r="J19" s="483"/>
      <c r="K19" s="483"/>
      <c r="L19" s="483"/>
      <c r="M19" s="483"/>
      <c r="N19" s="483"/>
      <c r="O19" s="483"/>
      <c r="P19" s="483"/>
      <c r="Q19" s="483"/>
      <c r="R19" s="483"/>
      <c r="S19" s="483"/>
      <c r="T19" s="483"/>
      <c r="U19" s="483"/>
      <c r="V19" s="480"/>
    </row>
    <row r="20" spans="1:22" ht="21" customHeight="1">
      <c r="A20" s="136" t="s">
        <v>142</v>
      </c>
      <c r="B20" s="137" t="s">
        <v>143</v>
      </c>
      <c r="C20" s="446"/>
      <c r="D20" s="449"/>
      <c r="H20" s="479"/>
      <c r="I20" s="483"/>
      <c r="J20" s="483"/>
      <c r="K20" s="483"/>
      <c r="L20" s="483"/>
      <c r="M20" s="483"/>
      <c r="N20" s="483"/>
      <c r="O20" s="483"/>
      <c r="P20" s="483"/>
      <c r="Q20" s="483"/>
      <c r="R20" s="483"/>
      <c r="S20" s="483"/>
      <c r="T20" s="483"/>
      <c r="U20" s="483"/>
      <c r="V20" s="480"/>
    </row>
    <row r="21" spans="1:22" ht="21" customHeight="1">
      <c r="A21" s="136" t="s">
        <v>144</v>
      </c>
      <c r="B21" s="137" t="s">
        <v>145</v>
      </c>
      <c r="C21" s="446"/>
      <c r="D21" s="446"/>
      <c r="H21" s="479"/>
      <c r="I21" s="482"/>
      <c r="J21" s="482"/>
      <c r="K21" s="482"/>
      <c r="L21" s="482"/>
      <c r="M21" s="482"/>
      <c r="N21" s="482"/>
      <c r="O21" s="482"/>
      <c r="P21" s="482"/>
      <c r="Q21" s="482"/>
      <c r="R21" s="482"/>
      <c r="S21" s="482"/>
      <c r="T21" s="482"/>
      <c r="U21" s="482"/>
      <c r="V21" s="478"/>
    </row>
    <row r="22" spans="1:22" ht="21" customHeight="1">
      <c r="A22" s="136" t="s">
        <v>146</v>
      </c>
      <c r="B22" s="137" t="s">
        <v>147</v>
      </c>
      <c r="C22" s="446"/>
      <c r="D22" s="446"/>
      <c r="H22" s="479"/>
      <c r="I22" s="483"/>
      <c r="J22" s="483"/>
      <c r="K22" s="483"/>
      <c r="L22" s="483"/>
      <c r="M22" s="483"/>
      <c r="N22" s="483"/>
      <c r="O22" s="483"/>
      <c r="P22" s="483"/>
      <c r="Q22" s="483"/>
      <c r="R22" s="483"/>
      <c r="S22" s="483"/>
      <c r="T22" s="483"/>
      <c r="U22" s="483"/>
      <c r="V22" s="480"/>
    </row>
    <row r="23" spans="1:22" s="135" customFormat="1" ht="21" customHeight="1">
      <c r="A23" s="136" t="s">
        <v>148</v>
      </c>
      <c r="B23" s="137" t="s">
        <v>149</v>
      </c>
      <c r="C23" s="446"/>
      <c r="D23" s="446"/>
      <c r="E23" s="190"/>
      <c r="F23" s="190"/>
      <c r="H23" s="479"/>
      <c r="I23" s="483"/>
      <c r="J23" s="483"/>
      <c r="K23" s="483"/>
      <c r="L23" s="483"/>
      <c r="M23" s="483"/>
      <c r="N23" s="483"/>
      <c r="O23" s="483"/>
      <c r="P23" s="483"/>
      <c r="Q23" s="483"/>
      <c r="R23" s="483"/>
      <c r="S23" s="483"/>
      <c r="T23" s="483"/>
      <c r="U23" s="483"/>
      <c r="V23" s="480"/>
    </row>
    <row r="24" spans="1:22" s="135" customFormat="1" ht="21" customHeight="1">
      <c r="A24" s="136" t="s">
        <v>150</v>
      </c>
      <c r="B24" s="137" t="s">
        <v>151</v>
      </c>
      <c r="C24" s="446"/>
      <c r="D24" s="446"/>
      <c r="E24" s="190"/>
      <c r="F24" s="190"/>
      <c r="H24" s="479"/>
      <c r="I24" s="483"/>
      <c r="J24" s="483"/>
      <c r="K24" s="483"/>
      <c r="L24" s="483"/>
      <c r="M24" s="483"/>
      <c r="N24" s="483"/>
      <c r="O24" s="483"/>
      <c r="P24" s="483"/>
      <c r="Q24" s="483"/>
      <c r="R24" s="483"/>
      <c r="S24" s="483"/>
      <c r="T24" s="483"/>
      <c r="U24" s="483"/>
      <c r="V24" s="480"/>
    </row>
    <row r="25" spans="1:22" s="135" customFormat="1" ht="21" customHeight="1">
      <c r="A25" s="136" t="s">
        <v>152</v>
      </c>
      <c r="B25" s="137" t="s">
        <v>153</v>
      </c>
      <c r="C25" s="446"/>
      <c r="D25" s="449"/>
      <c r="E25" s="190"/>
      <c r="F25" s="190"/>
      <c r="H25" s="479"/>
      <c r="I25" s="483"/>
      <c r="J25" s="483"/>
      <c r="K25" s="483"/>
      <c r="L25" s="483"/>
      <c r="M25" s="483"/>
      <c r="N25" s="483"/>
      <c r="O25" s="483"/>
      <c r="P25" s="483"/>
      <c r="Q25" s="483"/>
      <c r="R25" s="483"/>
      <c r="S25" s="483"/>
      <c r="T25" s="483"/>
      <c r="U25" s="483"/>
      <c r="V25" s="480"/>
    </row>
    <row r="26" spans="1:22" s="135" customFormat="1" ht="21" customHeight="1">
      <c r="A26" s="132" t="s">
        <v>28</v>
      </c>
      <c r="B26" s="133" t="s">
        <v>154</v>
      </c>
      <c r="C26" s="447">
        <f>'02'!S10</f>
        <v>66223</v>
      </c>
      <c r="D26" s="447">
        <f>'02'!S24</f>
        <v>37000</v>
      </c>
      <c r="E26" s="190"/>
      <c r="F26" s="190"/>
      <c r="H26" s="479"/>
      <c r="I26" s="483"/>
      <c r="J26" s="483"/>
      <c r="K26" s="483"/>
      <c r="L26" s="483"/>
      <c r="M26" s="483"/>
      <c r="N26" s="483"/>
      <c r="O26" s="483"/>
      <c r="P26" s="483"/>
      <c r="Q26" s="483"/>
      <c r="R26" s="483"/>
      <c r="S26" s="483"/>
      <c r="T26" s="483"/>
      <c r="U26" s="483"/>
      <c r="V26" s="480"/>
    </row>
    <row r="27" spans="1:22" s="135" customFormat="1" ht="21" customHeight="1">
      <c r="A27" s="136" t="s">
        <v>155</v>
      </c>
      <c r="B27" s="137" t="s">
        <v>156</v>
      </c>
      <c r="C27" s="446">
        <v>66223</v>
      </c>
      <c r="D27" s="446">
        <f>D26-D28</f>
        <v>37000</v>
      </c>
      <c r="E27" s="190"/>
      <c r="F27" s="190"/>
      <c r="H27" s="479"/>
      <c r="I27" s="483"/>
      <c r="J27" s="483"/>
      <c r="K27" s="483"/>
      <c r="L27" s="483"/>
      <c r="M27" s="483"/>
      <c r="N27" s="483"/>
      <c r="O27" s="483"/>
      <c r="P27" s="483"/>
      <c r="Q27" s="483"/>
      <c r="R27" s="483"/>
      <c r="S27" s="483"/>
      <c r="T27" s="483"/>
      <c r="U27" s="483"/>
      <c r="V27" s="480"/>
    </row>
    <row r="28" spans="1:22" s="135" customFormat="1" ht="21" customHeight="1">
      <c r="A28" s="136" t="s">
        <v>157</v>
      </c>
      <c r="B28" s="137" t="s">
        <v>158</v>
      </c>
      <c r="C28" s="446"/>
      <c r="D28" s="446"/>
      <c r="E28" s="190"/>
      <c r="F28" s="190"/>
      <c r="H28" s="479"/>
      <c r="I28" s="483"/>
      <c r="J28" s="483"/>
      <c r="K28" s="483"/>
      <c r="L28" s="483"/>
      <c r="M28" s="483"/>
      <c r="N28" s="483"/>
      <c r="O28" s="483"/>
      <c r="P28" s="483"/>
      <c r="Q28" s="483"/>
      <c r="R28" s="483"/>
      <c r="S28" s="483"/>
      <c r="T28" s="483"/>
      <c r="U28" s="483"/>
      <c r="V28" s="480"/>
    </row>
    <row r="29" spans="1:22" s="135" customFormat="1" ht="21" customHeight="1">
      <c r="A29" s="148" t="s">
        <v>29</v>
      </c>
      <c r="B29" s="149" t="s">
        <v>159</v>
      </c>
      <c r="C29" s="447">
        <f>'02'!Q10</f>
        <v>19503415</v>
      </c>
      <c r="D29" s="447">
        <f>'02'!Q24</f>
        <v>218458646</v>
      </c>
      <c r="E29" s="196"/>
      <c r="F29" s="257"/>
      <c r="H29" s="477"/>
      <c r="I29" s="482"/>
      <c r="J29" s="482"/>
      <c r="K29" s="482"/>
      <c r="L29" s="482"/>
      <c r="M29" s="482"/>
      <c r="N29" s="482"/>
      <c r="O29" s="482"/>
      <c r="P29" s="482"/>
      <c r="Q29" s="482"/>
      <c r="R29" s="482"/>
      <c r="S29" s="482"/>
      <c r="T29" s="482"/>
      <c r="U29" s="482"/>
      <c r="V29" s="478"/>
    </row>
    <row r="30" spans="1:22" s="135" customFormat="1" ht="21" customHeight="1">
      <c r="A30" s="150" t="s">
        <v>160</v>
      </c>
      <c r="B30" s="151" t="s">
        <v>161</v>
      </c>
      <c r="C30" s="446">
        <f>C29-C32</f>
        <v>19112474</v>
      </c>
      <c r="D30" s="450">
        <f>D29-D32</f>
        <v>218113502</v>
      </c>
      <c r="E30" s="196"/>
      <c r="F30" s="196"/>
      <c r="H30" s="479"/>
      <c r="I30" s="483"/>
      <c r="J30" s="483"/>
      <c r="K30" s="483"/>
      <c r="L30" s="483"/>
      <c r="M30" s="483"/>
      <c r="N30" s="483"/>
      <c r="O30" s="483"/>
      <c r="P30" s="483"/>
      <c r="Q30" s="483"/>
      <c r="R30" s="483"/>
      <c r="S30" s="483"/>
      <c r="T30" s="483"/>
      <c r="U30" s="483"/>
      <c r="V30" s="480"/>
    </row>
    <row r="31" spans="1:22" s="135" customFormat="1" ht="21" customHeight="1">
      <c r="A31" s="150" t="s">
        <v>162</v>
      </c>
      <c r="B31" s="151" t="s">
        <v>163</v>
      </c>
      <c r="C31" s="446"/>
      <c r="D31" s="450">
        <v>0</v>
      </c>
      <c r="E31" s="190"/>
      <c r="F31" s="190"/>
      <c r="H31" s="479"/>
      <c r="I31" s="483"/>
      <c r="J31" s="483"/>
      <c r="K31" s="483"/>
      <c r="L31" s="483"/>
      <c r="M31" s="483"/>
      <c r="N31" s="483"/>
      <c r="O31" s="483"/>
      <c r="P31" s="483"/>
      <c r="Q31" s="483"/>
      <c r="R31" s="483"/>
      <c r="S31" s="483"/>
      <c r="T31" s="483"/>
      <c r="U31" s="483"/>
      <c r="V31" s="480"/>
    </row>
    <row r="32" spans="1:22" s="135" customFormat="1" ht="21" customHeight="1">
      <c r="A32" s="150" t="s">
        <v>164</v>
      </c>
      <c r="B32" s="151" t="s">
        <v>165</v>
      </c>
      <c r="C32" s="446">
        <v>390941</v>
      </c>
      <c r="D32" s="450">
        <v>345144</v>
      </c>
      <c r="E32" s="257"/>
      <c r="F32" s="257"/>
      <c r="H32" s="479"/>
      <c r="I32" s="483"/>
      <c r="J32" s="483"/>
      <c r="K32" s="483"/>
      <c r="L32" s="483"/>
      <c r="M32" s="483"/>
      <c r="N32" s="483"/>
      <c r="O32" s="483"/>
      <c r="P32" s="483"/>
      <c r="Q32" s="483"/>
      <c r="R32" s="483"/>
      <c r="S32" s="483"/>
      <c r="T32" s="483"/>
      <c r="U32" s="483"/>
      <c r="V32" s="480"/>
    </row>
    <row r="33" spans="1:6" s="135" customFormat="1" ht="21" customHeight="1">
      <c r="A33" s="150" t="s">
        <v>166</v>
      </c>
      <c r="B33" s="151" t="s">
        <v>167</v>
      </c>
      <c r="C33" s="446"/>
      <c r="D33" s="451"/>
      <c r="E33" s="190"/>
      <c r="F33" s="190"/>
    </row>
    <row r="34" spans="1:6" s="135" customFormat="1" ht="21" customHeight="1">
      <c r="A34" s="148" t="s">
        <v>30</v>
      </c>
      <c r="B34" s="149" t="s">
        <v>168</v>
      </c>
      <c r="C34" s="447">
        <f>27820230-C29-223468</f>
        <v>8093347</v>
      </c>
      <c r="D34" s="447">
        <f>241349220-222717249</f>
        <v>18631971</v>
      </c>
      <c r="E34" s="190"/>
      <c r="F34" s="190"/>
    </row>
    <row r="35" spans="1:6" s="135" customFormat="1" ht="52.5" customHeight="1">
      <c r="A35" s="609" t="s">
        <v>169</v>
      </c>
      <c r="B35" s="609"/>
      <c r="C35" s="609"/>
      <c r="D35" s="609"/>
      <c r="E35" s="190"/>
      <c r="F35" s="190"/>
    </row>
    <row r="36" spans="1:4" ht="15.75">
      <c r="A36" s="610" t="s">
        <v>170</v>
      </c>
      <c r="B36" s="610"/>
      <c r="C36" s="610"/>
      <c r="D36" s="610"/>
    </row>
    <row r="37" ht="15.75">
      <c r="E37" s="198" t="s">
        <v>45</v>
      </c>
    </row>
  </sheetData>
  <sheetProtection formatCells="0" formatColumns="0" formatRows="0"/>
  <mergeCells count="4">
    <mergeCell ref="A1:D1"/>
    <mergeCell ref="A2:B2"/>
    <mergeCell ref="A35:D35"/>
    <mergeCell ref="A36:D36"/>
  </mergeCells>
  <printOptions/>
  <pageMargins left="0.4330708661417323" right="0.2362204724409449" top="0.5905511811023623" bottom="0.5905511811023623" header="0.5118110236220472" footer="0.2755905511811024"/>
  <pageSetup horizontalDpi="600" verticalDpi="600" orientation="portrait" paperSize="9" scale="90" r:id="rId2"/>
  <headerFooter differentFirst="1" alignWithMargins="0">
    <oddFooter>&amp;C&amp;P</oddFooter>
  </headerFooter>
  <drawing r:id="rId1"/>
</worksheet>
</file>

<file path=xl/worksheets/sheet6.xml><?xml version="1.0" encoding="utf-8"?>
<worksheet xmlns="http://schemas.openxmlformats.org/spreadsheetml/2006/main" xmlns:r="http://schemas.openxmlformats.org/officeDocument/2006/relationships">
  <sheetPr>
    <tabColor rgb="FF7030A0"/>
  </sheetPr>
  <dimension ref="A1:W22"/>
  <sheetViews>
    <sheetView view="pageBreakPreview" zoomScale="85" zoomScaleSheetLayoutView="85" zoomScalePageLayoutView="0" workbookViewId="0" topLeftCell="A1">
      <selection activeCell="E16" sqref="E16"/>
    </sheetView>
  </sheetViews>
  <sheetFormatPr defaultColWidth="9.00390625" defaultRowHeight="15.75"/>
  <cols>
    <col min="1" max="1" width="3.875" style="1" customWidth="1"/>
    <col min="2" max="2" width="15.75390625" style="1" customWidth="1"/>
    <col min="3" max="3" width="10.00390625" style="1" customWidth="1"/>
    <col min="4" max="4" width="10.25390625" style="1" customWidth="1"/>
    <col min="5" max="5" width="10.625" style="1" customWidth="1"/>
    <col min="6" max="6" width="9.25390625" style="1" customWidth="1"/>
    <col min="7" max="8" width="7.875" style="1" customWidth="1"/>
    <col min="9" max="9" width="10.125" style="1" customWidth="1"/>
    <col min="10" max="10" width="9.375" style="1" customWidth="1"/>
    <col min="11" max="11" width="9.25390625" style="1" customWidth="1"/>
    <col min="12" max="12" width="9.00390625" style="1" customWidth="1"/>
    <col min="13" max="13" width="9.50390625" style="1" customWidth="1"/>
    <col min="14" max="14" width="9.00390625" style="30" customWidth="1"/>
    <col min="15" max="15" width="10.375" style="30" customWidth="1"/>
    <col min="16" max="16" width="6.75390625" style="30" customWidth="1"/>
    <col min="17" max="17" width="9.50390625" style="30" customWidth="1"/>
    <col min="18" max="18" width="7.00390625" style="30" customWidth="1"/>
    <col min="19" max="19" width="9.50390625" style="30" customWidth="1"/>
    <col min="20" max="20" width="8.625" style="30" customWidth="1"/>
    <col min="21" max="21" width="8.125" style="30" customWidth="1"/>
    <col min="22" max="22" width="11.875" style="38" bestFit="1" customWidth="1"/>
    <col min="23" max="23" width="9.00390625" style="38" customWidth="1"/>
    <col min="24" max="16384" width="9.00390625" style="1" customWidth="1"/>
  </cols>
  <sheetData>
    <row r="1" spans="1:21" ht="65.25" customHeight="1">
      <c r="A1" s="611" t="s">
        <v>225</v>
      </c>
      <c r="B1" s="611"/>
      <c r="C1" s="611"/>
      <c r="D1" s="611"/>
      <c r="E1" s="549" t="s">
        <v>360</v>
      </c>
      <c r="F1" s="549"/>
      <c r="G1" s="549"/>
      <c r="H1" s="549"/>
      <c r="I1" s="549"/>
      <c r="J1" s="549"/>
      <c r="K1" s="549"/>
      <c r="L1" s="549"/>
      <c r="M1" s="549"/>
      <c r="N1" s="549"/>
      <c r="O1" s="549"/>
      <c r="P1" s="612"/>
      <c r="Q1" s="612"/>
      <c r="R1" s="612"/>
      <c r="S1" s="612"/>
      <c r="T1" s="612"/>
      <c r="U1" s="612"/>
    </row>
    <row r="2" spans="1:21" ht="17.25" customHeight="1">
      <c r="A2" s="24"/>
      <c r="B2" s="269"/>
      <c r="C2" s="269"/>
      <c r="D2" s="269"/>
      <c r="E2" s="26"/>
      <c r="F2" s="26"/>
      <c r="G2" s="26"/>
      <c r="H2" s="26"/>
      <c r="I2" s="270"/>
      <c r="J2" s="271">
        <f>COUNTBLANK(E9:U16)</f>
        <v>12</v>
      </c>
      <c r="K2" s="272"/>
      <c r="L2" s="272"/>
      <c r="M2" s="272"/>
      <c r="N2" s="273"/>
      <c r="O2" s="22"/>
      <c r="P2" s="613" t="s">
        <v>1</v>
      </c>
      <c r="Q2" s="613"/>
      <c r="R2" s="613"/>
      <c r="S2" s="613"/>
      <c r="T2" s="613"/>
      <c r="U2" s="613"/>
    </row>
    <row r="3" spans="1:23" s="9" customFormat="1" ht="15.75" customHeight="1">
      <c r="A3" s="586" t="s">
        <v>2</v>
      </c>
      <c r="B3" s="586" t="s">
        <v>3</v>
      </c>
      <c r="C3" s="614" t="s">
        <v>226</v>
      </c>
      <c r="D3" s="589" t="s">
        <v>5</v>
      </c>
      <c r="E3" s="591" t="s">
        <v>6</v>
      </c>
      <c r="F3" s="615"/>
      <c r="G3" s="589" t="s">
        <v>7</v>
      </c>
      <c r="H3" s="590" t="s">
        <v>85</v>
      </c>
      <c r="I3" s="589" t="s">
        <v>9</v>
      </c>
      <c r="J3" s="591" t="s">
        <v>6</v>
      </c>
      <c r="K3" s="592"/>
      <c r="L3" s="592"/>
      <c r="M3" s="592"/>
      <c r="N3" s="592"/>
      <c r="O3" s="592"/>
      <c r="P3" s="592"/>
      <c r="Q3" s="592"/>
      <c r="R3" s="592"/>
      <c r="S3" s="592"/>
      <c r="T3" s="593" t="s">
        <v>10</v>
      </c>
      <c r="U3" s="596" t="s">
        <v>11</v>
      </c>
      <c r="V3" s="39"/>
      <c r="W3" s="39"/>
    </row>
    <row r="4" spans="1:23" s="10" customFormat="1" ht="15.75" customHeight="1">
      <c r="A4" s="587"/>
      <c r="B4" s="587"/>
      <c r="C4" s="614"/>
      <c r="D4" s="589"/>
      <c r="E4" s="589" t="s">
        <v>12</v>
      </c>
      <c r="F4" s="589" t="s">
        <v>13</v>
      </c>
      <c r="G4" s="589"/>
      <c r="H4" s="590"/>
      <c r="I4" s="589"/>
      <c r="J4" s="589" t="s">
        <v>14</v>
      </c>
      <c r="K4" s="589" t="s">
        <v>6</v>
      </c>
      <c r="L4" s="589"/>
      <c r="M4" s="589"/>
      <c r="N4" s="589"/>
      <c r="O4" s="589"/>
      <c r="P4" s="589"/>
      <c r="Q4" s="590" t="s">
        <v>15</v>
      </c>
      <c r="R4" s="589" t="s">
        <v>227</v>
      </c>
      <c r="S4" s="598" t="s">
        <v>17</v>
      </c>
      <c r="T4" s="594"/>
      <c r="U4" s="597"/>
      <c r="V4" s="40"/>
      <c r="W4" s="40"/>
    </row>
    <row r="5" spans="1:23" s="9" customFormat="1" ht="15.75" customHeight="1">
      <c r="A5" s="587"/>
      <c r="B5" s="587"/>
      <c r="C5" s="614"/>
      <c r="D5" s="589"/>
      <c r="E5" s="589"/>
      <c r="F5" s="589"/>
      <c r="G5" s="589"/>
      <c r="H5" s="590"/>
      <c r="I5" s="589"/>
      <c r="J5" s="589"/>
      <c r="K5" s="589" t="s">
        <v>18</v>
      </c>
      <c r="L5" s="589" t="s">
        <v>6</v>
      </c>
      <c r="M5" s="589"/>
      <c r="N5" s="589"/>
      <c r="O5" s="589" t="s">
        <v>19</v>
      </c>
      <c r="P5" s="589" t="s">
        <v>21</v>
      </c>
      <c r="Q5" s="590"/>
      <c r="R5" s="589"/>
      <c r="S5" s="598"/>
      <c r="T5" s="594"/>
      <c r="U5" s="597"/>
      <c r="V5" s="39"/>
      <c r="W5" s="39"/>
    </row>
    <row r="6" spans="1:23" s="9" customFormat="1" ht="15.75" customHeight="1">
      <c r="A6" s="587"/>
      <c r="B6" s="587"/>
      <c r="C6" s="614"/>
      <c r="D6" s="589"/>
      <c r="E6" s="589"/>
      <c r="F6" s="589"/>
      <c r="G6" s="589"/>
      <c r="H6" s="590"/>
      <c r="I6" s="589"/>
      <c r="J6" s="589"/>
      <c r="K6" s="589"/>
      <c r="L6" s="589"/>
      <c r="M6" s="589"/>
      <c r="N6" s="589"/>
      <c r="O6" s="589"/>
      <c r="P6" s="589"/>
      <c r="Q6" s="590"/>
      <c r="R6" s="589"/>
      <c r="S6" s="598"/>
      <c r="T6" s="594"/>
      <c r="U6" s="597"/>
      <c r="V6" s="39"/>
      <c r="W6" s="39"/>
    </row>
    <row r="7" spans="1:23" s="9" customFormat="1" ht="63" customHeight="1">
      <c r="A7" s="588"/>
      <c r="B7" s="588"/>
      <c r="C7" s="614"/>
      <c r="D7" s="589"/>
      <c r="E7" s="589"/>
      <c r="F7" s="589"/>
      <c r="G7" s="589"/>
      <c r="H7" s="590"/>
      <c r="I7" s="589"/>
      <c r="J7" s="589"/>
      <c r="K7" s="589"/>
      <c r="L7" s="258" t="s">
        <v>22</v>
      </c>
      <c r="M7" s="258" t="s">
        <v>23</v>
      </c>
      <c r="N7" s="258" t="s">
        <v>86</v>
      </c>
      <c r="O7" s="589"/>
      <c r="P7" s="589"/>
      <c r="Q7" s="590"/>
      <c r="R7" s="589"/>
      <c r="S7" s="598"/>
      <c r="T7" s="595"/>
      <c r="U7" s="597"/>
      <c r="V7" s="39"/>
      <c r="W7" s="42"/>
    </row>
    <row r="8" spans="1:21" ht="14.25" customHeight="1">
      <c r="A8" s="599" t="s">
        <v>24</v>
      </c>
      <c r="B8" s="600"/>
      <c r="C8" s="11" t="s">
        <v>25</v>
      </c>
      <c r="D8" s="11" t="s">
        <v>26</v>
      </c>
      <c r="E8" s="11" t="s">
        <v>27</v>
      </c>
      <c r="F8" s="11" t="s">
        <v>28</v>
      </c>
      <c r="G8" s="11" t="s">
        <v>29</v>
      </c>
      <c r="H8" s="11" t="s">
        <v>30</v>
      </c>
      <c r="I8" s="11" t="s">
        <v>31</v>
      </c>
      <c r="J8" s="11" t="s">
        <v>32</v>
      </c>
      <c r="K8" s="11" t="s">
        <v>33</v>
      </c>
      <c r="L8" s="11" t="s">
        <v>34</v>
      </c>
      <c r="M8" s="11" t="s">
        <v>35</v>
      </c>
      <c r="N8" s="11" t="s">
        <v>36</v>
      </c>
      <c r="O8" s="11" t="s">
        <v>37</v>
      </c>
      <c r="P8" s="11" t="s">
        <v>38</v>
      </c>
      <c r="Q8" s="11" t="s">
        <v>39</v>
      </c>
      <c r="R8" s="11" t="s">
        <v>40</v>
      </c>
      <c r="S8" s="11" t="s">
        <v>41</v>
      </c>
      <c r="T8" s="11" t="s">
        <v>42</v>
      </c>
      <c r="U8" s="11" t="s">
        <v>43</v>
      </c>
    </row>
    <row r="9" spans="1:23" s="280" customFormat="1" ht="22.5" customHeight="1">
      <c r="A9" s="274" t="s">
        <v>46</v>
      </c>
      <c r="B9" s="275" t="s">
        <v>228</v>
      </c>
      <c r="C9" s="276">
        <f>'01'!C10</f>
        <v>789</v>
      </c>
      <c r="D9" s="475">
        <f>E9+F9</f>
        <v>1679</v>
      </c>
      <c r="E9" s="475">
        <f>'01'!E10</f>
        <v>616</v>
      </c>
      <c r="F9" s="475">
        <v>1063</v>
      </c>
      <c r="G9" s="475">
        <v>14</v>
      </c>
      <c r="H9" s="475">
        <f>'[5]03 VP '!H9+'[5]03 Ly Nhan'!H9+'[5]03 Duy Tien'!H9+'[5]03 Thanh Liem'!H9+'[5]03 Kim Bang'!H9+'[5]03 Binh Luc'!H9+'[5]03 Phu Ly'!H9</f>
        <v>0</v>
      </c>
      <c r="I9" s="475">
        <f>D9-G9-H9</f>
        <v>1665</v>
      </c>
      <c r="J9" s="284">
        <f aca="true" t="shared" si="0" ref="J9:J16">K9+O9+P9</f>
        <v>1343</v>
      </c>
      <c r="K9" s="475">
        <f>L9+M9+N9</f>
        <v>829</v>
      </c>
      <c r="L9" s="475">
        <v>811</v>
      </c>
      <c r="M9" s="475">
        <v>18</v>
      </c>
      <c r="N9" s="475">
        <f>'[5]03 VP '!N9+'[5]03 Ly Nhan'!N9+'[5]03 Duy Tien'!N9+'[5]03 Thanh Liem'!N9+'[5]03 Kim Bang'!N9+'[5]03 Binh Luc'!N9+'[5]03 Phu Ly'!N9</f>
        <v>0</v>
      </c>
      <c r="O9" s="475">
        <v>513</v>
      </c>
      <c r="P9" s="475">
        <v>1</v>
      </c>
      <c r="Q9" s="443">
        <f aca="true" t="shared" si="1" ref="Q9:Q16">I9-J9-R9-S9</f>
        <v>321</v>
      </c>
      <c r="R9" s="475">
        <f>'[5]03 VP '!R9+'[5]03 Ly Nhan'!R9+'[5]03 Duy Tien'!R9+'[5]03 Thanh Liem'!R9+'[5]03 Kim Bang'!R9+'[5]03 Binh Luc'!R9+'[5]03 Phu Ly'!R9</f>
        <v>0</v>
      </c>
      <c r="S9" s="276">
        <v>1</v>
      </c>
      <c r="T9" s="276">
        <f>SUM(O9:S9)</f>
        <v>836</v>
      </c>
      <c r="U9" s="277">
        <f>IF(J9&lt;&gt;0,K9/J9,"")</f>
        <v>0.6172747580044676</v>
      </c>
      <c r="V9" s="278"/>
      <c r="W9" s="279"/>
    </row>
    <row r="10" spans="1:23" s="288" customFormat="1" ht="22.5" customHeight="1">
      <c r="A10" s="281" t="s">
        <v>50</v>
      </c>
      <c r="B10" s="282" t="s">
        <v>229</v>
      </c>
      <c r="C10" s="283">
        <f>SUM(C11:C16)</f>
        <v>9446751</v>
      </c>
      <c r="D10" s="283">
        <f aca="true" t="shared" si="2" ref="D10:T10">SUM(D11:D16)</f>
        <v>21151135</v>
      </c>
      <c r="E10" s="283">
        <f t="shared" si="2"/>
        <v>11704384</v>
      </c>
      <c r="F10" s="283">
        <f t="shared" si="2"/>
        <v>9446751</v>
      </c>
      <c r="G10" s="283">
        <f t="shared" si="2"/>
        <v>227957</v>
      </c>
      <c r="H10" s="283">
        <f t="shared" si="2"/>
        <v>0</v>
      </c>
      <c r="I10" s="283">
        <f>D10-G10-H10</f>
        <v>20923178</v>
      </c>
      <c r="J10" s="284">
        <f t="shared" si="0"/>
        <v>18618831</v>
      </c>
      <c r="K10" s="283">
        <f aca="true" t="shared" si="3" ref="K10:K16">L10+M10+N10</f>
        <v>5247663</v>
      </c>
      <c r="L10" s="283">
        <f t="shared" si="2"/>
        <v>4063460</v>
      </c>
      <c r="M10" s="283">
        <f t="shared" si="2"/>
        <v>1181447</v>
      </c>
      <c r="N10" s="283">
        <f>SUM(N11:N16)</f>
        <v>2756</v>
      </c>
      <c r="O10" s="283">
        <f t="shared" si="2"/>
        <v>13371168</v>
      </c>
      <c r="P10" s="283">
        <f t="shared" si="2"/>
        <v>0</v>
      </c>
      <c r="Q10" s="443">
        <f t="shared" si="1"/>
        <v>2238115</v>
      </c>
      <c r="R10" s="283">
        <f t="shared" si="2"/>
        <v>0</v>
      </c>
      <c r="S10" s="283">
        <f t="shared" si="2"/>
        <v>66232</v>
      </c>
      <c r="T10" s="283">
        <f t="shared" si="2"/>
        <v>15675515</v>
      </c>
      <c r="U10" s="285">
        <f aca="true" t="shared" si="4" ref="U10:U16">IF(J10&lt;&gt;0,K10/J10,"")</f>
        <v>0.2818470719241181</v>
      </c>
      <c r="V10" s="286"/>
      <c r="W10" s="287"/>
    </row>
    <row r="11" spans="1:23" ht="22.5" customHeight="1">
      <c r="A11" s="170" t="s">
        <v>25</v>
      </c>
      <c r="B11" s="289" t="s">
        <v>230</v>
      </c>
      <c r="C11" s="284">
        <f aca="true" t="shared" si="5" ref="C11:C16">F11</f>
        <v>1906408</v>
      </c>
      <c r="D11" s="284">
        <f aca="true" t="shared" si="6" ref="D11:D16">SUM(E11:F11)</f>
        <v>6984810</v>
      </c>
      <c r="E11" s="509">
        <v>5078402</v>
      </c>
      <c r="F11" s="475">
        <v>1906408</v>
      </c>
      <c r="G11" s="475">
        <v>46779</v>
      </c>
      <c r="H11" s="475">
        <f>'[5]03 VP '!H11+'[5]03 Ly Nhan'!H11+'[5]03 Duy Tien'!H11+'[5]03 Thanh Liem'!H11+'[5]03 Kim Bang'!H11+'[5]03 Binh Luc'!H11+'[5]03 Phu Ly'!H11</f>
        <v>0</v>
      </c>
      <c r="I11" s="443">
        <f aca="true" t="shared" si="7" ref="I11:I16">D11-G11-H11</f>
        <v>6938031</v>
      </c>
      <c r="J11" s="284">
        <f t="shared" si="0"/>
        <v>5814245</v>
      </c>
      <c r="K11" s="284">
        <f t="shared" si="3"/>
        <v>2558303</v>
      </c>
      <c r="L11" s="475">
        <v>1441131</v>
      </c>
      <c r="M11" s="475">
        <v>1117172</v>
      </c>
      <c r="N11" s="475">
        <f>'[5]03 VP '!N11+'[5]03 Ly Nhan'!N11+'[5]03 Duy Tien'!N11+'[5]03 Thanh Liem'!N11+'[5]03 Kim Bang'!N11+'[5]03 Binh Luc'!N11+'[5]03 Phu Ly'!N11</f>
        <v>0</v>
      </c>
      <c r="O11" s="475">
        <v>3255942</v>
      </c>
      <c r="P11" s="475"/>
      <c r="Q11" s="443">
        <f t="shared" si="1"/>
        <v>1057554</v>
      </c>
      <c r="R11" s="290"/>
      <c r="S11" s="290">
        <v>66232</v>
      </c>
      <c r="T11" s="284">
        <f aca="true" t="shared" si="8" ref="T11:T16">SUM(O11:S11)</f>
        <v>4379728</v>
      </c>
      <c r="U11" s="157">
        <f t="shared" si="4"/>
        <v>0.4400060540964476</v>
      </c>
      <c r="V11" s="291"/>
      <c r="W11" s="292"/>
    </row>
    <row r="12" spans="1:23" ht="22.5" customHeight="1">
      <c r="A12" s="170" t="s">
        <v>26</v>
      </c>
      <c r="B12" s="289" t="s">
        <v>231</v>
      </c>
      <c r="C12" s="284">
        <f t="shared" si="5"/>
        <v>200</v>
      </c>
      <c r="D12" s="284">
        <f t="shared" si="6"/>
        <v>8069</v>
      </c>
      <c r="E12" s="509">
        <v>7869</v>
      </c>
      <c r="F12" s="475">
        <v>200</v>
      </c>
      <c r="G12" s="475">
        <f>'[5]03 VP '!G12+'[5]03 Ly Nhan'!G12+'[5]03 Duy Tien'!G12+'[5]03 Thanh Liem'!G12+'[5]03 Kim Bang'!G12+'[5]03 Binh Luc'!G12+'[5]03 Phu Ly'!G12</f>
        <v>0</v>
      </c>
      <c r="H12" s="475">
        <f>'[5]03 VP '!H12+'[5]03 Ly Nhan'!H12+'[5]03 Duy Tien'!H12+'[5]03 Thanh Liem'!H12+'[5]03 Kim Bang'!H12+'[5]03 Binh Luc'!H12+'[5]03 Phu Ly'!H12</f>
        <v>0</v>
      </c>
      <c r="I12" s="443">
        <f t="shared" si="7"/>
        <v>8069</v>
      </c>
      <c r="J12" s="284">
        <f t="shared" si="0"/>
        <v>7769</v>
      </c>
      <c r="K12" s="284">
        <f t="shared" si="3"/>
        <v>430</v>
      </c>
      <c r="L12" s="475">
        <v>430</v>
      </c>
      <c r="M12" s="475">
        <f>'[5]03 VP '!M12+'[5]03 Ly Nhan'!M12+'[5]03 Duy Tien'!M12+'[5]03 Thanh Liem'!M12+'[5]03 Kim Bang'!M12+'[5]03 Binh Luc'!M12+'[5]03 Phu Ly'!M12</f>
        <v>0</v>
      </c>
      <c r="N12" s="475">
        <f>'[5]03 VP '!N12+'[5]03 Ly Nhan'!N12+'[5]03 Duy Tien'!N12+'[5]03 Thanh Liem'!N12+'[5]03 Kim Bang'!N12+'[5]03 Binh Luc'!N12+'[5]03 Phu Ly'!N12</f>
        <v>0</v>
      </c>
      <c r="O12" s="475">
        <v>7339</v>
      </c>
      <c r="P12" s="475">
        <f>'[5]03 VP '!P12+'[5]03 Ly Nhan'!P12+'[5]03 Duy Tien'!P12+'[5]03 Thanh Liem'!P12+'[5]03 Kim Bang'!P12+'[5]03 Binh Luc'!P12+'[5]03 Phu Ly'!P12</f>
        <v>0</v>
      </c>
      <c r="Q12" s="443">
        <f t="shared" si="1"/>
        <v>300</v>
      </c>
      <c r="R12" s="290"/>
      <c r="S12" s="290"/>
      <c r="T12" s="284">
        <f t="shared" si="8"/>
        <v>7639</v>
      </c>
      <c r="U12" s="157">
        <f t="shared" si="4"/>
        <v>0.05534817865877204</v>
      </c>
      <c r="V12" s="291"/>
      <c r="W12" s="292"/>
    </row>
    <row r="13" spans="1:23" ht="22.5" customHeight="1">
      <c r="A13" s="170" t="s">
        <v>27</v>
      </c>
      <c r="B13" s="289" t="s">
        <v>232</v>
      </c>
      <c r="C13" s="284">
        <f t="shared" si="5"/>
        <v>1733764</v>
      </c>
      <c r="D13" s="284">
        <f t="shared" si="6"/>
        <v>3221622</v>
      </c>
      <c r="E13" s="509">
        <f>2687858-1200000</f>
        <v>1487858</v>
      </c>
      <c r="F13" s="475">
        <v>1733764</v>
      </c>
      <c r="G13" s="475">
        <v>77080</v>
      </c>
      <c r="H13" s="475">
        <f>'[5]03 VP '!H13+'[5]03 Ly Nhan'!H13+'[5]03 Duy Tien'!H13+'[5]03 Thanh Liem'!H13+'[5]03 Kim Bang'!H13+'[5]03 Binh Luc'!H13+'[5]03 Phu Ly'!H13</f>
        <v>0</v>
      </c>
      <c r="I13" s="443">
        <f t="shared" si="7"/>
        <v>3144542</v>
      </c>
      <c r="J13" s="284">
        <f t="shared" si="0"/>
        <v>2332230</v>
      </c>
      <c r="K13" s="284">
        <f t="shared" si="3"/>
        <v>951532</v>
      </c>
      <c r="L13" s="475">
        <v>884501</v>
      </c>
      <c r="M13" s="475">
        <v>64275</v>
      </c>
      <c r="N13" s="475">
        <v>2756</v>
      </c>
      <c r="O13" s="475">
        <v>1380698</v>
      </c>
      <c r="P13" s="475">
        <f>'[5]03 VP '!P13+'[5]03 Ly Nhan'!P13+'[5]03 Duy Tien'!P13+'[5]03 Thanh Liem'!P13+'[5]03 Kim Bang'!P13+'[5]03 Binh Luc'!P13+'[5]03 Phu Ly'!P13</f>
        <v>0</v>
      </c>
      <c r="Q13" s="443">
        <f t="shared" si="1"/>
        <v>812312</v>
      </c>
      <c r="R13" s="290"/>
      <c r="S13" s="290"/>
      <c r="T13" s="284">
        <f t="shared" si="8"/>
        <v>2193010</v>
      </c>
      <c r="U13" s="157">
        <f t="shared" si="4"/>
        <v>0.40799235066867334</v>
      </c>
      <c r="V13" s="291"/>
      <c r="W13" s="292"/>
    </row>
    <row r="14" spans="1:23" ht="22.5" customHeight="1">
      <c r="A14" s="170" t="s">
        <v>28</v>
      </c>
      <c r="B14" s="289" t="s">
        <v>233</v>
      </c>
      <c r="C14" s="284">
        <f t="shared" si="5"/>
        <v>1040700</v>
      </c>
      <c r="D14" s="284">
        <f t="shared" si="6"/>
        <v>1094914</v>
      </c>
      <c r="E14" s="509">
        <v>54214</v>
      </c>
      <c r="F14" s="475">
        <v>1040700</v>
      </c>
      <c r="G14" s="475">
        <f>'[5]03 VP '!G14+'[5]03 Ly Nhan'!G14+'[5]03 Duy Tien'!G14+'[5]03 Thanh Liem'!G14+'[5]03 Kim Bang'!G14+'[5]03 Binh Luc'!G14+'[5]03 Phu Ly'!G14</f>
        <v>0</v>
      </c>
      <c r="H14" s="475">
        <f>'[5]03 VP '!H14+'[5]03 Ly Nhan'!H14+'[5]03 Duy Tien'!H14+'[5]03 Thanh Liem'!H14+'[5]03 Kim Bang'!H14+'[5]03 Binh Luc'!H14+'[5]03 Phu Ly'!H14</f>
        <v>0</v>
      </c>
      <c r="I14" s="443">
        <f t="shared" si="7"/>
        <v>1094914</v>
      </c>
      <c r="J14" s="284">
        <f t="shared" si="0"/>
        <v>1060351</v>
      </c>
      <c r="K14" s="284">
        <f t="shared" si="3"/>
        <v>895215</v>
      </c>
      <c r="L14" s="475">
        <v>895215</v>
      </c>
      <c r="M14" s="475">
        <f>'[5]03 VP '!M14+'[5]03 Ly Nhan'!M14+'[5]03 Duy Tien'!M14+'[5]03 Thanh Liem'!M14+'[5]03 Kim Bang'!M14+'[5]03 Binh Luc'!M14+'[5]03 Phu Ly'!M14</f>
        <v>0</v>
      </c>
      <c r="N14" s="475">
        <f>'[5]03 VP '!N14+'[5]03 Ly Nhan'!N14+'[5]03 Duy Tien'!N14+'[5]03 Thanh Liem'!N14+'[5]03 Kim Bang'!N14+'[5]03 Binh Luc'!N14+'[5]03 Phu Ly'!N14</f>
        <v>0</v>
      </c>
      <c r="O14" s="475">
        <v>165136</v>
      </c>
      <c r="P14" s="475">
        <f>'[5]03 VP '!P14+'[5]03 Ly Nhan'!P14+'[5]03 Duy Tien'!P14+'[5]03 Thanh Liem'!P14+'[5]03 Kim Bang'!P14+'[5]03 Binh Luc'!P14+'[5]03 Phu Ly'!P14</f>
        <v>0</v>
      </c>
      <c r="Q14" s="443">
        <f t="shared" si="1"/>
        <v>34563</v>
      </c>
      <c r="R14" s="290"/>
      <c r="S14" s="290"/>
      <c r="T14" s="284">
        <f t="shared" si="8"/>
        <v>199699</v>
      </c>
      <c r="U14" s="157">
        <f t="shared" si="4"/>
        <v>0.8442628903070776</v>
      </c>
      <c r="V14" s="291"/>
      <c r="W14" s="292"/>
    </row>
    <row r="15" spans="1:23" ht="22.5" customHeight="1">
      <c r="A15" s="170" t="s">
        <v>29</v>
      </c>
      <c r="B15" s="289" t="s">
        <v>234</v>
      </c>
      <c r="C15" s="284">
        <f t="shared" si="5"/>
        <v>4759458</v>
      </c>
      <c r="D15" s="284">
        <f t="shared" si="6"/>
        <v>8260304</v>
      </c>
      <c r="E15" s="509">
        <f>2300846+1200000</f>
        <v>3500846</v>
      </c>
      <c r="F15" s="475">
        <v>4759458</v>
      </c>
      <c r="G15" s="475">
        <v>104098</v>
      </c>
      <c r="H15" s="475">
        <f>'[5]03 VP '!H15+'[5]03 Ly Nhan'!H15+'[5]03 Duy Tien'!H15+'[5]03 Thanh Liem'!H15+'[5]03 Kim Bang'!H15+'[5]03 Binh Luc'!H15+'[5]03 Phu Ly'!H15</f>
        <v>0</v>
      </c>
      <c r="I15" s="443">
        <f t="shared" si="7"/>
        <v>8156206</v>
      </c>
      <c r="J15" s="284">
        <f t="shared" si="0"/>
        <v>8107187</v>
      </c>
      <c r="K15" s="284">
        <f t="shared" si="3"/>
        <v>819816</v>
      </c>
      <c r="L15" s="475">
        <v>819816</v>
      </c>
      <c r="M15" s="475">
        <f>'[5]03 VP '!M15+'[5]03 Ly Nhan'!M15+'[5]03 Duy Tien'!M15+'[5]03 Thanh Liem'!M15+'[5]03 Kim Bang'!M15+'[5]03 Binh Luc'!M15+'[5]03 Phu Ly'!M15</f>
        <v>0</v>
      </c>
      <c r="N15" s="475">
        <f>'[5]03 VP '!N15+'[5]03 Ly Nhan'!N15+'[5]03 Duy Tien'!N15+'[5]03 Thanh Liem'!N15+'[5]03 Kim Bang'!N15+'[5]03 Binh Luc'!N15+'[5]03 Phu Ly'!N15</f>
        <v>0</v>
      </c>
      <c r="O15" s="475">
        <v>7287371</v>
      </c>
      <c r="P15" s="475">
        <f>'[5]03 VP '!P15+'[5]03 Ly Nhan'!P15+'[5]03 Duy Tien'!P15+'[5]03 Thanh Liem'!P15+'[5]03 Kim Bang'!P15+'[5]03 Binh Luc'!P15+'[5]03 Phu Ly'!P15</f>
        <v>0</v>
      </c>
      <c r="Q15" s="443">
        <f t="shared" si="1"/>
        <v>49019</v>
      </c>
      <c r="R15" s="290"/>
      <c r="S15" s="290"/>
      <c r="T15" s="284">
        <f t="shared" si="8"/>
        <v>7336390</v>
      </c>
      <c r="U15" s="157">
        <f t="shared" si="4"/>
        <v>0.10112212781079306</v>
      </c>
      <c r="V15" s="291"/>
      <c r="W15" s="292"/>
    </row>
    <row r="16" spans="1:23" ht="22.5" customHeight="1">
      <c r="A16" s="170" t="s">
        <v>30</v>
      </c>
      <c r="B16" s="289" t="s">
        <v>235</v>
      </c>
      <c r="C16" s="284">
        <f t="shared" si="5"/>
        <v>6221</v>
      </c>
      <c r="D16" s="284">
        <f t="shared" si="6"/>
        <v>1581416</v>
      </c>
      <c r="E16" s="509">
        <v>1575195</v>
      </c>
      <c r="F16" s="475">
        <v>6221</v>
      </c>
      <c r="G16" s="475">
        <f>'[5]03 VP '!G16+'[5]03 Ly Nhan'!G16+'[5]03 Duy Tien'!G16+'[5]03 Thanh Liem'!G16+'[5]03 Kim Bang'!G16+'[5]03 Binh Luc'!G16+'[5]03 Phu Ly'!G16</f>
        <v>0</v>
      </c>
      <c r="H16" s="475">
        <f>'[5]03 VP '!H16+'[5]03 Ly Nhan'!H16+'[5]03 Duy Tien'!H16+'[5]03 Thanh Liem'!H16+'[5]03 Kim Bang'!H16+'[5]03 Binh Luc'!H16+'[5]03 Phu Ly'!H16</f>
        <v>0</v>
      </c>
      <c r="I16" s="443">
        <f t="shared" si="7"/>
        <v>1581416</v>
      </c>
      <c r="J16" s="284">
        <f t="shared" si="0"/>
        <v>1297049</v>
      </c>
      <c r="K16" s="284">
        <f t="shared" si="3"/>
        <v>22367</v>
      </c>
      <c r="L16" s="475">
        <v>22367</v>
      </c>
      <c r="M16" s="475">
        <f>'[5]03 VP '!M16+'[5]03 Ly Nhan'!M16+'[5]03 Duy Tien'!M16+'[5]03 Thanh Liem'!M16+'[5]03 Kim Bang'!M16+'[5]03 Binh Luc'!M16+'[5]03 Phu Ly'!M16</f>
        <v>0</v>
      </c>
      <c r="N16" s="475">
        <f>'[5]03 VP '!N16+'[5]03 Ly Nhan'!N16+'[5]03 Duy Tien'!N16+'[5]03 Thanh Liem'!N16+'[5]03 Kim Bang'!N16+'[5]03 Binh Luc'!N16+'[5]03 Phu Ly'!N16</f>
        <v>0</v>
      </c>
      <c r="O16" s="475">
        <v>1274682</v>
      </c>
      <c r="P16" s="475">
        <f>'[5]03 VP '!P16+'[5]03 Ly Nhan'!P16+'[5]03 Duy Tien'!P16+'[5]03 Thanh Liem'!P16+'[5]03 Kim Bang'!P16+'[5]03 Binh Luc'!P16+'[5]03 Phu Ly'!P16</f>
        <v>0</v>
      </c>
      <c r="Q16" s="443">
        <f t="shared" si="1"/>
        <v>284367</v>
      </c>
      <c r="R16" s="290"/>
      <c r="S16" s="290"/>
      <c r="T16" s="284">
        <f t="shared" si="8"/>
        <v>1559049</v>
      </c>
      <c r="U16" s="157">
        <f t="shared" si="4"/>
        <v>0.01724452969779862</v>
      </c>
      <c r="V16" s="291"/>
      <c r="W16" s="292"/>
    </row>
    <row r="17" spans="1:23" s="20" customFormat="1" ht="21" customHeight="1">
      <c r="A17" s="603"/>
      <c r="B17" s="604"/>
      <c r="C17" s="604"/>
      <c r="D17" s="604"/>
      <c r="E17" s="604"/>
      <c r="F17" s="18"/>
      <c r="G17" s="18"/>
      <c r="H17" s="18"/>
      <c r="I17" s="19"/>
      <c r="J17" s="19"/>
      <c r="K17" s="19"/>
      <c r="L17" s="19"/>
      <c r="M17" s="19"/>
      <c r="N17" s="616" t="str">
        <f>TT!C4</f>
        <v>Hà Nam, ngày 01 tháng 4 năm 2022</v>
      </c>
      <c r="O17" s="617"/>
      <c r="P17" s="617"/>
      <c r="Q17" s="617"/>
      <c r="R17" s="617"/>
      <c r="S17" s="617"/>
      <c r="T17" s="617"/>
      <c r="U17" s="293"/>
      <c r="V17" s="78"/>
      <c r="W17" s="78"/>
    </row>
    <row r="18" spans="1:21" ht="15.75" customHeight="1">
      <c r="A18" s="618" t="s">
        <v>82</v>
      </c>
      <c r="B18" s="619"/>
      <c r="C18" s="619"/>
      <c r="D18" s="619"/>
      <c r="E18" s="619"/>
      <c r="F18" s="21"/>
      <c r="G18" s="21"/>
      <c r="H18" s="21"/>
      <c r="I18" s="22"/>
      <c r="J18" s="22"/>
      <c r="K18" s="22"/>
      <c r="L18" s="22"/>
      <c r="M18" s="22"/>
      <c r="N18" s="620" t="str">
        <f>'[4]TT'!C5</f>
        <v>PHÓ CỤC TRƯỞNG</v>
      </c>
      <c r="O18" s="620"/>
      <c r="P18" s="620"/>
      <c r="Q18" s="620"/>
      <c r="R18" s="620"/>
      <c r="S18" s="620"/>
      <c r="T18" s="620"/>
      <c r="U18" s="294"/>
    </row>
    <row r="19" spans="1:21" s="38" customFormat="1" ht="79.5" customHeight="1">
      <c r="A19" s="295"/>
      <c r="B19" s="295"/>
      <c r="C19" s="295"/>
      <c r="D19" s="295"/>
      <c r="E19" s="296"/>
      <c r="F19" s="297"/>
      <c r="G19" s="298"/>
      <c r="H19" s="298"/>
      <c r="I19" s="299"/>
      <c r="J19" s="299"/>
      <c r="K19" s="299"/>
      <c r="L19" s="299"/>
      <c r="M19" s="299"/>
      <c r="N19" s="299"/>
      <c r="O19" s="299"/>
      <c r="P19" s="300"/>
      <c r="Q19" s="297"/>
      <c r="R19" s="299"/>
      <c r="S19" s="301"/>
      <c r="T19" s="301"/>
      <c r="U19" s="301"/>
    </row>
    <row r="20" spans="1:21" ht="15.75" customHeight="1">
      <c r="A20" s="621" t="str">
        <f>'[4]TT'!C6</f>
        <v>Trần Đức Toản</v>
      </c>
      <c r="B20" s="621"/>
      <c r="C20" s="621"/>
      <c r="D20" s="621"/>
      <c r="E20" s="621"/>
      <c r="F20" s="27" t="s">
        <v>45</v>
      </c>
      <c r="G20" s="27"/>
      <c r="H20" s="27"/>
      <c r="I20" s="27"/>
      <c r="J20" s="27"/>
      <c r="K20" s="27"/>
      <c r="L20" s="27"/>
      <c r="M20" s="27"/>
      <c r="N20" s="622" t="str">
        <f>'[4]TT'!C3</f>
        <v>Vũ Ngọc Phương</v>
      </c>
      <c r="O20" s="622"/>
      <c r="P20" s="622"/>
      <c r="Q20" s="622"/>
      <c r="R20" s="622"/>
      <c r="S20" s="622"/>
      <c r="T20" s="622"/>
      <c r="U20" s="28"/>
    </row>
    <row r="21" spans="1:21" ht="15.75">
      <c r="A21" s="302"/>
      <c r="B21" s="302"/>
      <c r="C21" s="302"/>
      <c r="D21" s="302"/>
      <c r="E21" s="302"/>
      <c r="F21" s="302"/>
      <c r="G21" s="302"/>
      <c r="H21" s="302"/>
      <c r="I21" s="302"/>
      <c r="J21" s="302"/>
      <c r="K21" s="302"/>
      <c r="L21" s="302"/>
      <c r="M21" s="302"/>
      <c r="N21" s="303"/>
      <c r="O21" s="303"/>
      <c r="P21" s="303"/>
      <c r="Q21" s="303"/>
      <c r="R21" s="303"/>
      <c r="S21" s="303"/>
      <c r="T21" s="303"/>
      <c r="U21" s="303"/>
    </row>
    <row r="22" spans="1:21" ht="15.75">
      <c r="A22" s="304" t="s">
        <v>236</v>
      </c>
      <c r="B22" s="304"/>
      <c r="C22" s="304"/>
      <c r="D22" s="304"/>
      <c r="E22" s="302"/>
      <c r="F22" s="302"/>
      <c r="G22" s="302"/>
      <c r="H22" s="302"/>
      <c r="I22" s="302"/>
      <c r="J22" s="302"/>
      <c r="K22" s="302"/>
      <c r="L22" s="302"/>
      <c r="M22" s="302"/>
      <c r="N22" s="303"/>
      <c r="O22" s="303"/>
      <c r="P22" s="303"/>
      <c r="Q22" s="303"/>
      <c r="R22" s="303"/>
      <c r="S22" s="303"/>
      <c r="T22" s="303"/>
      <c r="U22" s="303"/>
    </row>
  </sheetData>
  <sheetProtection formatCells="0" formatColumns="0" formatRows="0"/>
  <mergeCells count="33">
    <mergeCell ref="A8:B8"/>
    <mergeCell ref="A17:E17"/>
    <mergeCell ref="N17:T17"/>
    <mergeCell ref="A18:E18"/>
    <mergeCell ref="N18:T18"/>
    <mergeCell ref="A20:E20"/>
    <mergeCell ref="N20:T20"/>
    <mergeCell ref="R4:R7"/>
    <mergeCell ref="S4:S7"/>
    <mergeCell ref="K5:K7"/>
    <mergeCell ref="L5:N6"/>
    <mergeCell ref="O5:O7"/>
    <mergeCell ref="P5:P7"/>
    <mergeCell ref="H3:H7"/>
    <mergeCell ref="I3:I7"/>
    <mergeCell ref="J3:S3"/>
    <mergeCell ref="T3:T7"/>
    <mergeCell ref="U3:U7"/>
    <mergeCell ref="E4:E7"/>
    <mergeCell ref="F4:F7"/>
    <mergeCell ref="J4:J7"/>
    <mergeCell ref="K4:P4"/>
    <mergeCell ref="Q4:Q7"/>
    <mergeCell ref="A1:D1"/>
    <mergeCell ref="E1:O1"/>
    <mergeCell ref="P1:U1"/>
    <mergeCell ref="P2:U2"/>
    <mergeCell ref="A3:A7"/>
    <mergeCell ref="B3:B7"/>
    <mergeCell ref="C3:C7"/>
    <mergeCell ref="D3:D7"/>
    <mergeCell ref="E3:F3"/>
    <mergeCell ref="G3:G7"/>
  </mergeCells>
  <printOptions/>
  <pageMargins left="0.393700787401575" right="0.393700787401575" top="0.41" bottom="0.45" header="0.31496062992126" footer="0.31496062992126"/>
  <pageSetup horizontalDpi="600" verticalDpi="600" orientation="landscape" paperSize="9" scale="70"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X53"/>
  <sheetViews>
    <sheetView view="pageBreakPreview" zoomScaleSheetLayoutView="100" zoomScalePageLayoutView="0" workbookViewId="0" topLeftCell="A7">
      <selection activeCell="G30" sqref="G30"/>
    </sheetView>
  </sheetViews>
  <sheetFormatPr defaultColWidth="9.00390625" defaultRowHeight="15.75"/>
  <cols>
    <col min="1" max="1" width="4.125" style="1" customWidth="1"/>
    <col min="2" max="2" width="17.875" style="29" customWidth="1"/>
    <col min="3" max="3" width="6.625" style="1" customWidth="1"/>
    <col min="4" max="4" width="7.25390625" style="1" customWidth="1"/>
    <col min="5" max="5" width="8.375" style="70" customWidth="1"/>
    <col min="6" max="6" width="6.75390625" style="1" customWidth="1"/>
    <col min="7" max="7" width="6.50390625" style="1" customWidth="1"/>
    <col min="8" max="8" width="5.375" style="5" customWidth="1"/>
    <col min="9" max="9" width="8.375" style="1" customWidth="1"/>
    <col min="10" max="10" width="6.75390625" style="1" customWidth="1"/>
    <col min="11" max="11" width="6.625" style="1" customWidth="1"/>
    <col min="12" max="13" width="7.125" style="74" customWidth="1"/>
    <col min="14" max="14" width="7.375" style="87" customWidth="1"/>
    <col min="15" max="15" width="6.50390625" style="81" customWidth="1"/>
    <col min="16" max="16" width="5.625" style="87" customWidth="1"/>
    <col min="17" max="17" width="7.00390625" style="69" customWidth="1"/>
    <col min="18" max="18" width="7.00390625" style="8" customWidth="1"/>
    <col min="19" max="19" width="5.75390625" style="30" customWidth="1"/>
    <col min="20" max="20" width="7.25390625" style="30" customWidth="1"/>
    <col min="21" max="21" width="7.375" style="30" customWidth="1"/>
    <col min="22" max="22" width="5.625" style="38" bestFit="1" customWidth="1"/>
    <col min="23" max="23" width="6.625" style="38" bestFit="1" customWidth="1"/>
    <col min="24" max="24" width="9.00390625" style="38" customWidth="1"/>
    <col min="25" max="16384" width="9.00390625" style="1" customWidth="1"/>
  </cols>
  <sheetData>
    <row r="1" spans="1:21" ht="65.25" customHeight="1">
      <c r="A1" s="583" t="s">
        <v>0</v>
      </c>
      <c r="B1" s="583"/>
      <c r="C1" s="583"/>
      <c r="D1" s="583"/>
      <c r="E1" s="549" t="s">
        <v>368</v>
      </c>
      <c r="F1" s="549"/>
      <c r="G1" s="549"/>
      <c r="H1" s="549"/>
      <c r="I1" s="549"/>
      <c r="J1" s="549"/>
      <c r="K1" s="549"/>
      <c r="L1" s="549"/>
      <c r="M1" s="549"/>
      <c r="N1" s="549"/>
      <c r="O1" s="549"/>
      <c r="P1" s="584" t="str">
        <f>'[1]TT'!C2</f>
        <v>Đơn vị  báo cáo: 
Đơn vị nhận báo cáo: </v>
      </c>
      <c r="Q1" s="584"/>
      <c r="R1" s="584"/>
      <c r="S1" s="584"/>
      <c r="T1" s="584"/>
      <c r="U1" s="584"/>
    </row>
    <row r="2" spans="1:21" ht="17.25" customHeight="1">
      <c r="A2" s="2"/>
      <c r="B2" s="3"/>
      <c r="C2" s="4"/>
      <c r="D2" s="4"/>
      <c r="F2" s="5"/>
      <c r="G2" s="5"/>
      <c r="I2" s="6"/>
      <c r="J2" s="6"/>
      <c r="K2" s="6"/>
      <c r="L2" s="89"/>
      <c r="M2" s="90"/>
      <c r="N2" s="81"/>
      <c r="P2" s="585" t="s">
        <v>1</v>
      </c>
      <c r="Q2" s="585"/>
      <c r="R2" s="585"/>
      <c r="S2" s="585"/>
      <c r="T2" s="585"/>
      <c r="U2" s="585"/>
    </row>
    <row r="3" spans="1:24" s="9" customFormat="1" ht="15.75" customHeight="1">
      <c r="A3" s="636" t="s">
        <v>2</v>
      </c>
      <c r="B3" s="636" t="s">
        <v>3</v>
      </c>
      <c r="C3" s="639" t="s">
        <v>4</v>
      </c>
      <c r="D3" s="589" t="s">
        <v>5</v>
      </c>
      <c r="E3" s="589" t="s">
        <v>6</v>
      </c>
      <c r="F3" s="589"/>
      <c r="G3" s="627" t="s">
        <v>7</v>
      </c>
      <c r="H3" s="625" t="s">
        <v>8</v>
      </c>
      <c r="I3" s="627" t="s">
        <v>9</v>
      </c>
      <c r="J3" s="591" t="s">
        <v>6</v>
      </c>
      <c r="K3" s="592"/>
      <c r="L3" s="592"/>
      <c r="M3" s="592"/>
      <c r="N3" s="592"/>
      <c r="O3" s="592"/>
      <c r="P3" s="592"/>
      <c r="Q3" s="592"/>
      <c r="R3" s="592"/>
      <c r="S3" s="592"/>
      <c r="T3" s="631" t="s">
        <v>10</v>
      </c>
      <c r="U3" s="596" t="s">
        <v>11</v>
      </c>
      <c r="V3" s="39"/>
      <c r="W3" s="39"/>
      <c r="X3" s="39"/>
    </row>
    <row r="4" spans="1:24" s="10" customFormat="1" ht="15.75" customHeight="1">
      <c r="A4" s="637"/>
      <c r="B4" s="637"/>
      <c r="C4" s="639"/>
      <c r="D4" s="589"/>
      <c r="E4" s="634" t="s">
        <v>12</v>
      </c>
      <c r="F4" s="589" t="s">
        <v>13</v>
      </c>
      <c r="G4" s="627"/>
      <c r="H4" s="625"/>
      <c r="I4" s="627"/>
      <c r="J4" s="627" t="s">
        <v>14</v>
      </c>
      <c r="K4" s="589" t="s">
        <v>6</v>
      </c>
      <c r="L4" s="589"/>
      <c r="M4" s="589"/>
      <c r="N4" s="589"/>
      <c r="O4" s="589"/>
      <c r="P4" s="589"/>
      <c r="Q4" s="635" t="s">
        <v>15</v>
      </c>
      <c r="R4" s="625" t="s">
        <v>16</v>
      </c>
      <c r="S4" s="626" t="s">
        <v>17</v>
      </c>
      <c r="T4" s="632"/>
      <c r="U4" s="597"/>
      <c r="V4" s="40"/>
      <c r="W4" s="40"/>
      <c r="X4" s="40"/>
    </row>
    <row r="5" spans="1:24" s="9" customFormat="1" ht="15.75" customHeight="1">
      <c r="A5" s="637"/>
      <c r="B5" s="637"/>
      <c r="C5" s="639"/>
      <c r="D5" s="589"/>
      <c r="E5" s="634"/>
      <c r="F5" s="589"/>
      <c r="G5" s="627"/>
      <c r="H5" s="625"/>
      <c r="I5" s="627"/>
      <c r="J5" s="627"/>
      <c r="K5" s="627" t="s">
        <v>18</v>
      </c>
      <c r="L5" s="628" t="s">
        <v>6</v>
      </c>
      <c r="M5" s="628"/>
      <c r="N5" s="629" t="s">
        <v>19</v>
      </c>
      <c r="O5" s="630" t="s">
        <v>20</v>
      </c>
      <c r="P5" s="629" t="s">
        <v>21</v>
      </c>
      <c r="Q5" s="635"/>
      <c r="R5" s="625"/>
      <c r="S5" s="626"/>
      <c r="T5" s="632"/>
      <c r="U5" s="597"/>
      <c r="V5" s="39"/>
      <c r="W5" s="39"/>
      <c r="X5" s="39"/>
    </row>
    <row r="6" spans="1:24" s="9" customFormat="1" ht="15.75" customHeight="1">
      <c r="A6" s="637"/>
      <c r="B6" s="637"/>
      <c r="C6" s="639"/>
      <c r="D6" s="589"/>
      <c r="E6" s="634"/>
      <c r="F6" s="589"/>
      <c r="G6" s="627"/>
      <c r="H6" s="625"/>
      <c r="I6" s="627"/>
      <c r="J6" s="627"/>
      <c r="K6" s="627"/>
      <c r="L6" s="628"/>
      <c r="M6" s="628"/>
      <c r="N6" s="629"/>
      <c r="O6" s="630"/>
      <c r="P6" s="629"/>
      <c r="Q6" s="635"/>
      <c r="R6" s="625"/>
      <c r="S6" s="626"/>
      <c r="T6" s="632"/>
      <c r="U6" s="597"/>
      <c r="V6" s="39"/>
      <c r="W6" s="39"/>
      <c r="X6" s="39"/>
    </row>
    <row r="7" spans="1:24" s="9" customFormat="1" ht="44.25" customHeight="1">
      <c r="A7" s="638"/>
      <c r="B7" s="638"/>
      <c r="C7" s="639"/>
      <c r="D7" s="589"/>
      <c r="E7" s="634"/>
      <c r="F7" s="589"/>
      <c r="G7" s="627"/>
      <c r="H7" s="625"/>
      <c r="I7" s="627"/>
      <c r="J7" s="627"/>
      <c r="K7" s="627"/>
      <c r="L7" s="91" t="s">
        <v>22</v>
      </c>
      <c r="M7" s="91" t="s">
        <v>23</v>
      </c>
      <c r="N7" s="629"/>
      <c r="O7" s="630"/>
      <c r="P7" s="629"/>
      <c r="Q7" s="635"/>
      <c r="R7" s="625"/>
      <c r="S7" s="626"/>
      <c r="T7" s="633"/>
      <c r="U7" s="597"/>
      <c r="V7" s="39"/>
      <c r="W7" s="42"/>
      <c r="X7" s="39"/>
    </row>
    <row r="8" spans="1:21" ht="14.25" customHeight="1">
      <c r="A8" s="623" t="s">
        <v>24</v>
      </c>
      <c r="B8" s="624"/>
      <c r="C8" s="11" t="s">
        <v>25</v>
      </c>
      <c r="D8" s="11" t="s">
        <v>26</v>
      </c>
      <c r="E8" s="65" t="s">
        <v>27</v>
      </c>
      <c r="F8" s="11" t="s">
        <v>28</v>
      </c>
      <c r="G8" s="11" t="s">
        <v>29</v>
      </c>
      <c r="H8" s="43" t="s">
        <v>30</v>
      </c>
      <c r="I8" s="11" t="s">
        <v>31</v>
      </c>
      <c r="J8" s="11" t="s">
        <v>32</v>
      </c>
      <c r="K8" s="11" t="s">
        <v>33</v>
      </c>
      <c r="L8" s="83" t="s">
        <v>34</v>
      </c>
      <c r="M8" s="83" t="s">
        <v>35</v>
      </c>
      <c r="N8" s="83" t="s">
        <v>36</v>
      </c>
      <c r="O8" s="82" t="s">
        <v>37</v>
      </c>
      <c r="P8" s="83" t="s">
        <v>38</v>
      </c>
      <c r="Q8" s="65" t="s">
        <v>39</v>
      </c>
      <c r="R8" s="43" t="s">
        <v>40</v>
      </c>
      <c r="S8" s="11" t="s">
        <v>41</v>
      </c>
      <c r="T8" s="11" t="s">
        <v>42</v>
      </c>
      <c r="U8" s="11" t="s">
        <v>43</v>
      </c>
    </row>
    <row r="9" spans="1:24" s="14" customFormat="1" ht="16.5" customHeight="1">
      <c r="A9" s="589" t="s">
        <v>44</v>
      </c>
      <c r="B9" s="589"/>
      <c r="C9" s="45">
        <f>C10+C16</f>
        <v>910</v>
      </c>
      <c r="D9" s="45">
        <f>E9+F9</f>
        <v>2125</v>
      </c>
      <c r="E9" s="71">
        <f>SUM(E10,E16)</f>
        <v>874</v>
      </c>
      <c r="F9" s="46">
        <f>SUM(F10,F16)</f>
        <v>1251</v>
      </c>
      <c r="G9" s="46">
        <f>SUM(G10,G16)</f>
        <v>19</v>
      </c>
      <c r="H9" s="45">
        <f>SUM(H10:H16)</f>
        <v>0</v>
      </c>
      <c r="I9" s="45">
        <f>SUM(I11:I16)</f>
        <v>2106</v>
      </c>
      <c r="J9" s="45">
        <f aca="true" t="shared" si="0" ref="J9:T9">SUM(J11:J16)</f>
        <v>1710</v>
      </c>
      <c r="K9" s="45">
        <f t="shared" si="0"/>
        <v>956</v>
      </c>
      <c r="L9" s="45">
        <f t="shared" si="0"/>
        <v>931</v>
      </c>
      <c r="M9" s="45">
        <f t="shared" si="0"/>
        <v>25</v>
      </c>
      <c r="N9" s="45">
        <f t="shared" si="0"/>
        <v>750</v>
      </c>
      <c r="O9" s="45">
        <f t="shared" si="0"/>
        <v>0</v>
      </c>
      <c r="P9" s="45">
        <f t="shared" si="0"/>
        <v>4</v>
      </c>
      <c r="Q9" s="66">
        <f t="shared" si="0"/>
        <v>394</v>
      </c>
      <c r="R9" s="45">
        <f t="shared" si="0"/>
        <v>0</v>
      </c>
      <c r="S9" s="45">
        <f t="shared" si="0"/>
        <v>2</v>
      </c>
      <c r="T9" s="45">
        <f t="shared" si="0"/>
        <v>1150</v>
      </c>
      <c r="U9" s="13">
        <f aca="true" t="shared" si="1" ref="U9:U48">IF(J9&lt;&gt;0,K9/J9,"")</f>
        <v>0.5590643274853802</v>
      </c>
      <c r="V9" s="88">
        <f>IF(I9=D9-G9-H9,I9,"KT lai")</f>
        <v>2106</v>
      </c>
      <c r="W9" s="79">
        <f aca="true" t="shared" si="2" ref="W9:W48">J9+Q9+S9</f>
        <v>2106</v>
      </c>
      <c r="X9" s="79">
        <f>V9-W9</f>
        <v>0</v>
      </c>
    </row>
    <row r="10" spans="1:24" s="55" customFormat="1" ht="21.75" customHeight="1">
      <c r="A10" s="57" t="s">
        <v>46</v>
      </c>
      <c r="B10" s="58" t="s">
        <v>88</v>
      </c>
      <c r="C10" s="59">
        <f>SUM(C11:C15)</f>
        <v>95</v>
      </c>
      <c r="D10" s="59">
        <f>F10+E10</f>
        <v>301</v>
      </c>
      <c r="E10" s="12">
        <f>SUM(E11:E15)</f>
        <v>90</v>
      </c>
      <c r="F10" s="44">
        <f>SUM(F11:F15)</f>
        <v>211</v>
      </c>
      <c r="G10" s="44">
        <f>SUM(G11:G15)</f>
        <v>5</v>
      </c>
      <c r="H10" s="44">
        <f>SUM(H11:H15)</f>
        <v>0</v>
      </c>
      <c r="I10" s="59">
        <f>D10-G10-H10</f>
        <v>296</v>
      </c>
      <c r="J10" s="59">
        <f>L10+M10+N10+P10</f>
        <v>265</v>
      </c>
      <c r="K10" s="59">
        <f>M10+L10</f>
        <v>161</v>
      </c>
      <c r="L10" s="61">
        <f>SUM(L11:L15)</f>
        <v>158</v>
      </c>
      <c r="M10" s="61">
        <f>SUM(M11:M15)</f>
        <v>3</v>
      </c>
      <c r="N10" s="61">
        <f>SUM(N11:N15)</f>
        <v>104</v>
      </c>
      <c r="O10" s="61">
        <f>SUM(O11:O15)</f>
        <v>0</v>
      </c>
      <c r="P10" s="61">
        <f>SUM(P11:P15)</f>
        <v>0</v>
      </c>
      <c r="Q10" s="62">
        <f aca="true" t="shared" si="3" ref="Q10:Q48">I10-J10-R10-S10</f>
        <v>31</v>
      </c>
      <c r="R10" s="44">
        <f>SUM(R11:R15)</f>
        <v>0</v>
      </c>
      <c r="S10" s="44">
        <f>SUM(S11:S15)</f>
        <v>0</v>
      </c>
      <c r="T10" s="60">
        <f aca="true" t="shared" si="4" ref="T10:T48">N10+O10+P10+Q10+R10+S10</f>
        <v>135</v>
      </c>
      <c r="U10" s="63">
        <f t="shared" si="1"/>
        <v>0.6075471698113207</v>
      </c>
      <c r="V10" s="88">
        <f>IF(I10=D10-G10-H10,I10,"KT lai")</f>
        <v>296</v>
      </c>
      <c r="W10" s="79">
        <f t="shared" si="2"/>
        <v>296</v>
      </c>
      <c r="X10" s="79">
        <f>V10-W10</f>
        <v>0</v>
      </c>
    </row>
    <row r="11" spans="1:24" s="14" customFormat="1" ht="20.25" customHeight="1">
      <c r="A11" s="15">
        <v>1.1</v>
      </c>
      <c r="B11" s="16" t="s">
        <v>47</v>
      </c>
      <c r="C11" s="465">
        <f>'[6]04 VP'!C11</f>
        <v>23</v>
      </c>
      <c r="D11" s="12">
        <f aca="true" t="shared" si="5" ref="D11:D48">F11+E11</f>
        <v>46</v>
      </c>
      <c r="E11" s="465">
        <f>'[6]04 VP'!E11</f>
        <v>23</v>
      </c>
      <c r="F11" s="17">
        <v>23</v>
      </c>
      <c r="G11" s="17"/>
      <c r="H11" s="17">
        <v>0</v>
      </c>
      <c r="I11" s="12">
        <f aca="true" t="shared" si="6" ref="I11:I48">D11-G11-H11</f>
        <v>46</v>
      </c>
      <c r="J11" s="12">
        <f aca="true" t="shared" si="7" ref="J11:J48">L11+M11+N11+P11</f>
        <v>33</v>
      </c>
      <c r="K11" s="12">
        <f aca="true" t="shared" si="8" ref="K11:K48">M11+L11</f>
        <v>18</v>
      </c>
      <c r="L11" s="17">
        <v>18</v>
      </c>
      <c r="M11" s="17">
        <v>0</v>
      </c>
      <c r="N11" s="17">
        <v>15</v>
      </c>
      <c r="O11" s="17">
        <v>0</v>
      </c>
      <c r="P11" s="465">
        <f>'[5]04 VP'!P11</f>
        <v>0</v>
      </c>
      <c r="Q11" s="262">
        <f t="shared" si="3"/>
        <v>13</v>
      </c>
      <c r="R11" s="465">
        <f>'[5]04 VP'!R11</f>
        <v>0</v>
      </c>
      <c r="S11" s="465">
        <f>'[5]04 VP'!S11</f>
        <v>0</v>
      </c>
      <c r="T11" s="17">
        <f t="shared" si="4"/>
        <v>28</v>
      </c>
      <c r="U11" s="13">
        <f t="shared" si="1"/>
        <v>0.5454545454545454</v>
      </c>
      <c r="V11" s="88">
        <f aca="true" t="shared" si="9" ref="V11:V48">IF(I11=D11-G11-H11,I11,"KT lai")</f>
        <v>46</v>
      </c>
      <c r="W11" s="80">
        <f t="shared" si="2"/>
        <v>46</v>
      </c>
      <c r="X11" s="79">
        <f aca="true" t="shared" si="10" ref="X11:X48">V11-W11</f>
        <v>0</v>
      </c>
    </row>
    <row r="12" spans="1:24" s="14" customFormat="1" ht="20.25" customHeight="1">
      <c r="A12" s="15">
        <v>1.2</v>
      </c>
      <c r="B12" s="16" t="s">
        <v>48</v>
      </c>
      <c r="C12" s="465">
        <f>'[6]04 VP'!C12</f>
        <v>15</v>
      </c>
      <c r="D12" s="12">
        <f t="shared" si="5"/>
        <v>111</v>
      </c>
      <c r="E12" s="465">
        <f>'[6]04 VP'!E12</f>
        <v>19</v>
      </c>
      <c r="F12" s="17">
        <v>92</v>
      </c>
      <c r="G12" s="17">
        <v>2</v>
      </c>
      <c r="H12" s="17">
        <v>0</v>
      </c>
      <c r="I12" s="12">
        <f t="shared" si="6"/>
        <v>109</v>
      </c>
      <c r="J12" s="12">
        <f t="shared" si="7"/>
        <v>106</v>
      </c>
      <c r="K12" s="12">
        <f t="shared" si="8"/>
        <v>72</v>
      </c>
      <c r="L12" s="17">
        <v>72</v>
      </c>
      <c r="M12" s="17">
        <v>0</v>
      </c>
      <c r="N12" s="17">
        <v>34</v>
      </c>
      <c r="O12" s="17">
        <v>0</v>
      </c>
      <c r="P12" s="465">
        <f>'[5]04 VP'!P12</f>
        <v>0</v>
      </c>
      <c r="Q12" s="262">
        <f t="shared" si="3"/>
        <v>3</v>
      </c>
      <c r="R12" s="465">
        <f>'[5]04 VP'!R12</f>
        <v>0</v>
      </c>
      <c r="S12" s="465">
        <f>'[5]04 VP'!S12</f>
        <v>0</v>
      </c>
      <c r="T12" s="17">
        <f t="shared" si="4"/>
        <v>37</v>
      </c>
      <c r="U12" s="13">
        <f t="shared" si="1"/>
        <v>0.6792452830188679</v>
      </c>
      <c r="V12" s="88">
        <f t="shared" si="9"/>
        <v>109</v>
      </c>
      <c r="W12" s="80">
        <f t="shared" si="2"/>
        <v>109</v>
      </c>
      <c r="X12" s="79">
        <f t="shared" si="10"/>
        <v>0</v>
      </c>
    </row>
    <row r="13" spans="1:24" s="14" customFormat="1" ht="20.25" customHeight="1">
      <c r="A13" s="15">
        <v>1.3</v>
      </c>
      <c r="B13" s="16" t="s">
        <v>49</v>
      </c>
      <c r="C13" s="465">
        <f>'[6]04 VP'!C13</f>
        <v>29</v>
      </c>
      <c r="D13" s="12">
        <f t="shared" si="5"/>
        <v>41</v>
      </c>
      <c r="E13" s="465">
        <f>'[6]04 VP'!E13</f>
        <v>12</v>
      </c>
      <c r="F13" s="17">
        <v>29</v>
      </c>
      <c r="G13" s="17">
        <v>0</v>
      </c>
      <c r="H13" s="17">
        <v>0</v>
      </c>
      <c r="I13" s="12">
        <f t="shared" si="6"/>
        <v>41</v>
      </c>
      <c r="J13" s="12">
        <f t="shared" si="7"/>
        <v>40</v>
      </c>
      <c r="K13" s="12">
        <f t="shared" si="8"/>
        <v>22</v>
      </c>
      <c r="L13" s="17">
        <v>19</v>
      </c>
      <c r="M13" s="17">
        <v>3</v>
      </c>
      <c r="N13" s="17">
        <v>18</v>
      </c>
      <c r="O13" s="17">
        <v>0</v>
      </c>
      <c r="P13" s="465">
        <f>'[5]04 VP'!P13</f>
        <v>0</v>
      </c>
      <c r="Q13" s="262">
        <f t="shared" si="3"/>
        <v>1</v>
      </c>
      <c r="R13" s="465">
        <f>'[5]04 VP'!R13</f>
        <v>0</v>
      </c>
      <c r="S13" s="465">
        <v>0</v>
      </c>
      <c r="T13" s="17">
        <f t="shared" si="4"/>
        <v>19</v>
      </c>
      <c r="U13" s="13">
        <f t="shared" si="1"/>
        <v>0.55</v>
      </c>
      <c r="V13" s="88">
        <f t="shared" si="9"/>
        <v>41</v>
      </c>
      <c r="W13" s="80">
        <f t="shared" si="2"/>
        <v>41</v>
      </c>
      <c r="X13" s="79">
        <f t="shared" si="10"/>
        <v>0</v>
      </c>
    </row>
    <row r="14" spans="1:24" s="14" customFormat="1" ht="20.25" customHeight="1">
      <c r="A14" s="15">
        <v>1.4</v>
      </c>
      <c r="B14" s="16" t="s">
        <v>70</v>
      </c>
      <c r="C14" s="465">
        <f>'[6]04 VP'!C14</f>
        <v>17</v>
      </c>
      <c r="D14" s="12">
        <f>F14+E14</f>
        <v>48</v>
      </c>
      <c r="E14" s="465">
        <f>'[6]04 VP'!E14</f>
        <v>10</v>
      </c>
      <c r="F14" s="17">
        <v>38</v>
      </c>
      <c r="G14" s="17">
        <v>1</v>
      </c>
      <c r="H14" s="17">
        <v>0</v>
      </c>
      <c r="I14" s="12">
        <f>D14-G14-H14</f>
        <v>47</v>
      </c>
      <c r="J14" s="12">
        <f>L14+M14+N14+P14</f>
        <v>42</v>
      </c>
      <c r="K14" s="12">
        <f>M14+L14</f>
        <v>35</v>
      </c>
      <c r="L14" s="17">
        <v>35</v>
      </c>
      <c r="M14" s="17">
        <v>0</v>
      </c>
      <c r="N14" s="17">
        <v>7</v>
      </c>
      <c r="O14" s="17">
        <v>0</v>
      </c>
      <c r="P14" s="465">
        <f>'[5]04 VP'!P15</f>
        <v>0</v>
      </c>
      <c r="Q14" s="262">
        <f t="shared" si="3"/>
        <v>5</v>
      </c>
      <c r="R14" s="465">
        <f>'[5]04 VP'!R15</f>
        <v>0</v>
      </c>
      <c r="S14" s="465">
        <f>'[5]04 VP'!S15</f>
        <v>0</v>
      </c>
      <c r="T14" s="17">
        <f>N14+O14+P14+Q14+R14+S14</f>
        <v>12</v>
      </c>
      <c r="U14" s="13">
        <f>IF(J14&lt;&gt;0,K14/J14,"")</f>
        <v>0.8333333333333334</v>
      </c>
      <c r="V14" s="88">
        <f t="shared" si="9"/>
        <v>47</v>
      </c>
      <c r="W14" s="80">
        <f>J14+Q14+S14</f>
        <v>47</v>
      </c>
      <c r="X14" s="79">
        <f t="shared" si="10"/>
        <v>0</v>
      </c>
    </row>
    <row r="15" spans="1:24" s="14" customFormat="1" ht="20.25" customHeight="1">
      <c r="A15" s="15">
        <v>1.5</v>
      </c>
      <c r="B15" s="16" t="s">
        <v>354</v>
      </c>
      <c r="C15" s="465">
        <f>'[6]04 VP'!C15</f>
        <v>11</v>
      </c>
      <c r="D15" s="12">
        <f>F15+E15</f>
        <v>55</v>
      </c>
      <c r="E15" s="465">
        <f>'[6]04 VP'!E15</f>
        <v>26</v>
      </c>
      <c r="F15" s="17">
        <v>29</v>
      </c>
      <c r="G15" s="17">
        <v>2</v>
      </c>
      <c r="H15" s="17">
        <v>0</v>
      </c>
      <c r="I15" s="12">
        <f>D15-G15-H15</f>
        <v>53</v>
      </c>
      <c r="J15" s="12">
        <f>L15+M15+N15+P15</f>
        <v>44</v>
      </c>
      <c r="K15" s="12">
        <f>M15+L15</f>
        <v>14</v>
      </c>
      <c r="L15" s="17">
        <v>14</v>
      </c>
      <c r="M15" s="17">
        <v>0</v>
      </c>
      <c r="N15" s="17">
        <v>30</v>
      </c>
      <c r="O15" s="17">
        <v>0</v>
      </c>
      <c r="P15" s="465">
        <f>'[5]04 VP'!P14</f>
        <v>0</v>
      </c>
      <c r="Q15" s="262">
        <f t="shared" si="3"/>
        <v>9</v>
      </c>
      <c r="R15" s="465">
        <f>'[5]04 VP'!R14</f>
        <v>0</v>
      </c>
      <c r="S15" s="465">
        <f>'[5]04 VP'!S14</f>
        <v>0</v>
      </c>
      <c r="T15" s="17">
        <f>N15+O15+P15+Q15+R15+S15</f>
        <v>39</v>
      </c>
      <c r="U15" s="13">
        <f>IF(J15&lt;&gt;0,K15/J15,"")</f>
        <v>0.3181818181818182</v>
      </c>
      <c r="V15" s="88">
        <f t="shared" si="9"/>
        <v>53</v>
      </c>
      <c r="W15" s="80">
        <f>J15+Q15+S15</f>
        <v>53</v>
      </c>
      <c r="X15" s="79">
        <f t="shared" si="10"/>
        <v>0</v>
      </c>
    </row>
    <row r="16" spans="1:24" s="55" customFormat="1" ht="22.5" customHeight="1">
      <c r="A16" s="57" t="s">
        <v>50</v>
      </c>
      <c r="B16" s="58" t="s">
        <v>51</v>
      </c>
      <c r="C16" s="466">
        <f>SUM(C17,C22,C27,C33,C39,C44)</f>
        <v>815</v>
      </c>
      <c r="D16" s="59">
        <f>D17+D22+D27+D33+D39+D44</f>
        <v>1824</v>
      </c>
      <c r="E16" s="466">
        <f>SUM(E17,E22,E27,E33,E39,E44)</f>
        <v>784</v>
      </c>
      <c r="F16" s="44">
        <f>SUM(F17,F22,F27,F33,F39,F44)</f>
        <v>1040</v>
      </c>
      <c r="G16" s="44">
        <f>SUM(G17,G22,G27,G33,G39,G44)</f>
        <v>14</v>
      </c>
      <c r="H16" s="44">
        <f>SUM(H17,H22,H27,H33,H39,H44)</f>
        <v>0</v>
      </c>
      <c r="I16" s="59">
        <f t="shared" si="6"/>
        <v>1810</v>
      </c>
      <c r="J16" s="59">
        <f t="shared" si="7"/>
        <v>1445</v>
      </c>
      <c r="K16" s="59">
        <f t="shared" si="8"/>
        <v>795</v>
      </c>
      <c r="L16" s="44">
        <f>SUM(L17,L22,L27,L33,L39,L44)</f>
        <v>773</v>
      </c>
      <c r="M16" s="44">
        <f>SUM(M17,M22,M27,M33,M39,M44)</f>
        <v>22</v>
      </c>
      <c r="N16" s="44">
        <f>SUM(N17,N22,N27,N33,N39,N44)</f>
        <v>646</v>
      </c>
      <c r="O16" s="44">
        <f>SUM(O17,O22,O27,O33,O39,O44)</f>
        <v>0</v>
      </c>
      <c r="P16" s="44">
        <f>SUM(P17,P22,P27,P33,P39,P44)</f>
        <v>4</v>
      </c>
      <c r="Q16" s="62">
        <f t="shared" si="3"/>
        <v>363</v>
      </c>
      <c r="R16" s="504"/>
      <c r="S16" s="466">
        <f>SUM(S17,S22,S27,S33,S39,S44)</f>
        <v>2</v>
      </c>
      <c r="T16" s="59">
        <f>T17+T22+T27+T33+T39+T44</f>
        <v>1015</v>
      </c>
      <c r="U16" s="63">
        <f t="shared" si="1"/>
        <v>0.5501730103806228</v>
      </c>
      <c r="V16" s="88">
        <f t="shared" si="9"/>
        <v>1810</v>
      </c>
      <c r="W16" s="79">
        <f t="shared" si="2"/>
        <v>1810</v>
      </c>
      <c r="X16" s="79">
        <f t="shared" si="10"/>
        <v>0</v>
      </c>
    </row>
    <row r="17" spans="1:24" s="55" customFormat="1" ht="27.75" customHeight="1">
      <c r="A17" s="64">
        <v>1</v>
      </c>
      <c r="B17" s="58" t="s">
        <v>52</v>
      </c>
      <c r="C17" s="466">
        <f>SUM(C18:C21)</f>
        <v>160</v>
      </c>
      <c r="D17" s="59">
        <f t="shared" si="5"/>
        <v>307</v>
      </c>
      <c r="E17" s="466">
        <f>SUM(E18:E21)</f>
        <v>144</v>
      </c>
      <c r="F17" s="44">
        <f>SUM(F18:F21)</f>
        <v>163</v>
      </c>
      <c r="G17" s="44">
        <f>SUM(G18:G21)</f>
        <v>3</v>
      </c>
      <c r="H17" s="44">
        <f>SUM(H18:H21)</f>
        <v>0</v>
      </c>
      <c r="I17" s="59">
        <f t="shared" si="6"/>
        <v>304</v>
      </c>
      <c r="J17" s="59">
        <f t="shared" si="7"/>
        <v>219</v>
      </c>
      <c r="K17" s="59">
        <f t="shared" si="8"/>
        <v>151</v>
      </c>
      <c r="L17" s="44">
        <f>SUM(L18:L21)</f>
        <v>148</v>
      </c>
      <c r="M17" s="44">
        <f>SUM(M18:M21)</f>
        <v>3</v>
      </c>
      <c r="N17" s="44">
        <f>SUM(N18:N21)</f>
        <v>65</v>
      </c>
      <c r="O17" s="44">
        <f>SUM(O18:O21)</f>
        <v>0</v>
      </c>
      <c r="P17" s="44">
        <f>SUM(P18:P21)</f>
        <v>3</v>
      </c>
      <c r="Q17" s="62">
        <f t="shared" si="3"/>
        <v>85</v>
      </c>
      <c r="R17" s="504"/>
      <c r="S17" s="466">
        <f>SUM(S18:S21)</f>
        <v>0</v>
      </c>
      <c r="T17" s="61">
        <f t="shared" si="4"/>
        <v>153</v>
      </c>
      <c r="U17" s="63">
        <f t="shared" si="1"/>
        <v>0.6894977168949772</v>
      </c>
      <c r="V17" s="88">
        <f t="shared" si="9"/>
        <v>304</v>
      </c>
      <c r="W17" s="79">
        <f t="shared" si="2"/>
        <v>304</v>
      </c>
      <c r="X17" s="79">
        <f t="shared" si="10"/>
        <v>0</v>
      </c>
    </row>
    <row r="18" spans="1:24" s="14" customFormat="1" ht="20.25" customHeight="1">
      <c r="A18" s="15">
        <v>1.1</v>
      </c>
      <c r="B18" s="16" t="s">
        <v>53</v>
      </c>
      <c r="C18" s="465">
        <f>'[6]04 Ly Nhan'!C11</f>
        <v>41</v>
      </c>
      <c r="D18" s="12">
        <f t="shared" si="5"/>
        <v>87</v>
      </c>
      <c r="E18" s="465">
        <f>'[6]04 Ly Nhan'!E11</f>
        <v>44</v>
      </c>
      <c r="F18" s="17">
        <v>43</v>
      </c>
      <c r="G18" s="17">
        <v>1</v>
      </c>
      <c r="H18" s="17">
        <v>0</v>
      </c>
      <c r="I18" s="12">
        <f t="shared" si="6"/>
        <v>86</v>
      </c>
      <c r="J18" s="12">
        <f t="shared" si="7"/>
        <v>53</v>
      </c>
      <c r="K18" s="12">
        <f t="shared" si="8"/>
        <v>40</v>
      </c>
      <c r="L18" s="17">
        <v>40</v>
      </c>
      <c r="M18" s="17">
        <v>0</v>
      </c>
      <c r="N18" s="17">
        <v>13</v>
      </c>
      <c r="O18" s="17">
        <v>0</v>
      </c>
      <c r="P18" s="465">
        <f>'[5]04 Ly Nhan'!P11</f>
        <v>0</v>
      </c>
      <c r="Q18" s="262">
        <f t="shared" si="3"/>
        <v>33</v>
      </c>
      <c r="R18" s="465">
        <f>'[5]04 Ly Nhan'!R11</f>
        <v>0</v>
      </c>
      <c r="S18" s="465">
        <f>'[5]04 Ly Nhan'!S11</f>
        <v>0</v>
      </c>
      <c r="T18" s="44">
        <f t="shared" si="4"/>
        <v>46</v>
      </c>
      <c r="U18" s="13">
        <f t="shared" si="1"/>
        <v>0.7547169811320755</v>
      </c>
      <c r="V18" s="88">
        <f t="shared" si="9"/>
        <v>86</v>
      </c>
      <c r="W18" s="80">
        <f t="shared" si="2"/>
        <v>86</v>
      </c>
      <c r="X18" s="79">
        <f t="shared" si="10"/>
        <v>0</v>
      </c>
    </row>
    <row r="19" spans="1:24" s="14" customFormat="1" ht="20.25" customHeight="1">
      <c r="A19" s="15">
        <v>1.2</v>
      </c>
      <c r="B19" s="16" t="s">
        <v>54</v>
      </c>
      <c r="C19" s="465">
        <f>'[6]04 Ly Nhan'!C12</f>
        <v>54</v>
      </c>
      <c r="D19" s="12">
        <f t="shared" si="5"/>
        <v>97</v>
      </c>
      <c r="E19" s="465">
        <f>'[6]04 Ly Nhan'!E12</f>
        <v>42</v>
      </c>
      <c r="F19" s="17">
        <v>55</v>
      </c>
      <c r="G19" s="17">
        <v>0</v>
      </c>
      <c r="H19" s="17">
        <v>0</v>
      </c>
      <c r="I19" s="12">
        <f t="shared" si="6"/>
        <v>97</v>
      </c>
      <c r="J19" s="12">
        <f t="shared" si="7"/>
        <v>77</v>
      </c>
      <c r="K19" s="12">
        <f t="shared" si="8"/>
        <v>44</v>
      </c>
      <c r="L19" s="17">
        <v>41</v>
      </c>
      <c r="M19" s="17">
        <v>3</v>
      </c>
      <c r="N19" s="17">
        <v>32</v>
      </c>
      <c r="O19" s="17">
        <v>0</v>
      </c>
      <c r="P19" s="465">
        <f>'[5]04 Ly Nhan'!P12</f>
        <v>1</v>
      </c>
      <c r="Q19" s="262">
        <f t="shared" si="3"/>
        <v>20</v>
      </c>
      <c r="R19" s="465">
        <f>'[5]04 Ly Nhan'!R12</f>
        <v>0</v>
      </c>
      <c r="S19" s="465">
        <f>'[5]04 Ly Nhan'!S12</f>
        <v>0</v>
      </c>
      <c r="T19" s="17">
        <f t="shared" si="4"/>
        <v>53</v>
      </c>
      <c r="U19" s="13">
        <f t="shared" si="1"/>
        <v>0.5714285714285714</v>
      </c>
      <c r="V19" s="88">
        <f t="shared" si="9"/>
        <v>97</v>
      </c>
      <c r="W19" s="80">
        <f t="shared" si="2"/>
        <v>97</v>
      </c>
      <c r="X19" s="79">
        <f t="shared" si="10"/>
        <v>0</v>
      </c>
    </row>
    <row r="20" spans="1:24" s="14" customFormat="1" ht="20.25" customHeight="1">
      <c r="A20" s="15">
        <v>1.3</v>
      </c>
      <c r="B20" s="16" t="s">
        <v>55</v>
      </c>
      <c r="C20" s="465">
        <f>'[6]04 Ly Nhan'!C13</f>
        <v>41</v>
      </c>
      <c r="D20" s="12">
        <f t="shared" si="5"/>
        <v>83</v>
      </c>
      <c r="E20" s="465">
        <f>'[6]04 Ly Nhan'!E13</f>
        <v>42</v>
      </c>
      <c r="F20" s="17">
        <v>41</v>
      </c>
      <c r="G20" s="17">
        <v>2</v>
      </c>
      <c r="H20" s="17">
        <v>0</v>
      </c>
      <c r="I20" s="12">
        <f t="shared" si="6"/>
        <v>81</v>
      </c>
      <c r="J20" s="12">
        <f t="shared" si="7"/>
        <v>58</v>
      </c>
      <c r="K20" s="12">
        <f t="shared" si="8"/>
        <v>42</v>
      </c>
      <c r="L20" s="17">
        <v>42</v>
      </c>
      <c r="M20" s="17">
        <v>0</v>
      </c>
      <c r="N20" s="17">
        <v>14</v>
      </c>
      <c r="O20" s="17">
        <v>0</v>
      </c>
      <c r="P20" s="465">
        <f>'[5]04 Ly Nhan'!P13</f>
        <v>2</v>
      </c>
      <c r="Q20" s="262">
        <f t="shared" si="3"/>
        <v>23</v>
      </c>
      <c r="R20" s="465">
        <f>'[5]04 Ly Nhan'!R13</f>
        <v>0</v>
      </c>
      <c r="S20" s="465">
        <f>'[5]04 Ly Nhan'!S13</f>
        <v>0</v>
      </c>
      <c r="T20" s="17">
        <f t="shared" si="4"/>
        <v>39</v>
      </c>
      <c r="U20" s="13">
        <f t="shared" si="1"/>
        <v>0.7241379310344828</v>
      </c>
      <c r="V20" s="88">
        <f t="shared" si="9"/>
        <v>81</v>
      </c>
      <c r="W20" s="80">
        <f t="shared" si="2"/>
        <v>81</v>
      </c>
      <c r="X20" s="79">
        <f t="shared" si="10"/>
        <v>0</v>
      </c>
    </row>
    <row r="21" spans="1:24" s="14" customFormat="1" ht="20.25" customHeight="1">
      <c r="A21" s="15">
        <v>1.4</v>
      </c>
      <c r="B21" s="16" t="s">
        <v>56</v>
      </c>
      <c r="C21" s="465">
        <f>'[6]04 Ly Nhan'!C14</f>
        <v>24</v>
      </c>
      <c r="D21" s="12">
        <f t="shared" si="5"/>
        <v>40</v>
      </c>
      <c r="E21" s="465">
        <f>'[6]04 Ly Nhan'!E14</f>
        <v>16</v>
      </c>
      <c r="F21" s="17">
        <v>24</v>
      </c>
      <c r="G21" s="17">
        <v>0</v>
      </c>
      <c r="H21" s="17">
        <v>0</v>
      </c>
      <c r="I21" s="12">
        <f t="shared" si="6"/>
        <v>40</v>
      </c>
      <c r="J21" s="12">
        <f t="shared" si="7"/>
        <v>31</v>
      </c>
      <c r="K21" s="12">
        <f t="shared" si="8"/>
        <v>25</v>
      </c>
      <c r="L21" s="17">
        <v>25</v>
      </c>
      <c r="M21" s="17">
        <v>0</v>
      </c>
      <c r="N21" s="17">
        <v>6</v>
      </c>
      <c r="O21" s="17">
        <v>0</v>
      </c>
      <c r="P21" s="465">
        <f>'[5]04 Ly Nhan'!P14</f>
        <v>0</v>
      </c>
      <c r="Q21" s="262">
        <f t="shared" si="3"/>
        <v>9</v>
      </c>
      <c r="R21" s="465">
        <f>'[5]04 Ly Nhan'!R14</f>
        <v>0</v>
      </c>
      <c r="S21" s="465">
        <f>'[5]04 Ly Nhan'!S14</f>
        <v>0</v>
      </c>
      <c r="T21" s="17">
        <f t="shared" si="4"/>
        <v>15</v>
      </c>
      <c r="U21" s="13">
        <f t="shared" si="1"/>
        <v>0.8064516129032258</v>
      </c>
      <c r="V21" s="88">
        <f t="shared" si="9"/>
        <v>40</v>
      </c>
      <c r="W21" s="80">
        <f t="shared" si="2"/>
        <v>40</v>
      </c>
      <c r="X21" s="79">
        <f t="shared" si="10"/>
        <v>0</v>
      </c>
    </row>
    <row r="22" spans="1:24" s="55" customFormat="1" ht="28.5" customHeight="1">
      <c r="A22" s="64">
        <v>2</v>
      </c>
      <c r="B22" s="58" t="s">
        <v>57</v>
      </c>
      <c r="C22" s="466">
        <f>SUM(C23:C26)</f>
        <v>66</v>
      </c>
      <c r="D22" s="59">
        <f t="shared" si="5"/>
        <v>193</v>
      </c>
      <c r="E22" s="466">
        <f>SUM(E23:E26)</f>
        <v>92</v>
      </c>
      <c r="F22" s="44">
        <f>SUM(F23:F26)</f>
        <v>101</v>
      </c>
      <c r="G22" s="44">
        <f>SUM(G23:G26)</f>
        <v>4</v>
      </c>
      <c r="H22" s="44">
        <f>SUM(H23:H26)</f>
        <v>0</v>
      </c>
      <c r="I22" s="59">
        <f t="shared" si="6"/>
        <v>189</v>
      </c>
      <c r="J22" s="59">
        <f t="shared" si="7"/>
        <v>164</v>
      </c>
      <c r="K22" s="59">
        <f t="shared" si="8"/>
        <v>114</v>
      </c>
      <c r="L22" s="44">
        <f>SUM(L23:L26)</f>
        <v>98</v>
      </c>
      <c r="M22" s="44">
        <f>SUM(M23:M26)</f>
        <v>16</v>
      </c>
      <c r="N22" s="44">
        <f>SUM(N23:N26)</f>
        <v>50</v>
      </c>
      <c r="O22" s="44">
        <f>SUM(O23:O26)</f>
        <v>0</v>
      </c>
      <c r="P22" s="44">
        <f>SUM(P23:P25)</f>
        <v>0</v>
      </c>
      <c r="Q22" s="62">
        <f t="shared" si="3"/>
        <v>25</v>
      </c>
      <c r="R22" s="504"/>
      <c r="S22" s="466">
        <f>SUM(S23:S26)</f>
        <v>0</v>
      </c>
      <c r="T22" s="62">
        <f t="shared" si="4"/>
        <v>75</v>
      </c>
      <c r="U22" s="63">
        <f t="shared" si="1"/>
        <v>0.6951219512195121</v>
      </c>
      <c r="V22" s="88">
        <f t="shared" si="9"/>
        <v>189</v>
      </c>
      <c r="W22" s="79">
        <f t="shared" si="2"/>
        <v>189</v>
      </c>
      <c r="X22" s="79">
        <f t="shared" si="10"/>
        <v>0</v>
      </c>
    </row>
    <row r="23" spans="1:24" s="14" customFormat="1" ht="16.5" customHeight="1">
      <c r="A23" s="15">
        <v>2.1</v>
      </c>
      <c r="B23" s="16" t="s">
        <v>59</v>
      </c>
      <c r="C23" s="465">
        <f>'[6]04 Binh luc'!C11</f>
        <v>33</v>
      </c>
      <c r="D23" s="12">
        <f t="shared" si="5"/>
        <v>71</v>
      </c>
      <c r="E23" s="465">
        <f>'[6]04 Binh luc'!E11</f>
        <v>26</v>
      </c>
      <c r="F23" s="17">
        <v>45</v>
      </c>
      <c r="G23" s="17">
        <v>2</v>
      </c>
      <c r="H23" s="17">
        <v>0</v>
      </c>
      <c r="I23" s="12">
        <f t="shared" si="6"/>
        <v>69</v>
      </c>
      <c r="J23" s="12">
        <f t="shared" si="7"/>
        <v>65</v>
      </c>
      <c r="K23" s="12">
        <f t="shared" si="8"/>
        <v>48</v>
      </c>
      <c r="L23" s="17">
        <v>46</v>
      </c>
      <c r="M23" s="17">
        <v>2</v>
      </c>
      <c r="N23" s="17">
        <v>17</v>
      </c>
      <c r="O23" s="17">
        <v>0</v>
      </c>
      <c r="P23" s="465">
        <f>'[5]04 Binh luc'!P11</f>
        <v>0</v>
      </c>
      <c r="Q23" s="263">
        <f t="shared" si="3"/>
        <v>4</v>
      </c>
      <c r="R23" s="465">
        <f>'[5]04 Binh luc'!R11</f>
        <v>0</v>
      </c>
      <c r="S23" s="465">
        <f>'[5]04 Binh luc'!S11</f>
        <v>0</v>
      </c>
      <c r="T23" s="44">
        <f t="shared" si="4"/>
        <v>21</v>
      </c>
      <c r="U23" s="13">
        <f t="shared" si="1"/>
        <v>0.7384615384615385</v>
      </c>
      <c r="V23" s="88">
        <f t="shared" si="9"/>
        <v>69</v>
      </c>
      <c r="W23" s="80">
        <f t="shared" si="2"/>
        <v>69</v>
      </c>
      <c r="X23" s="79">
        <f t="shared" si="10"/>
        <v>0</v>
      </c>
    </row>
    <row r="24" spans="1:24" s="14" customFormat="1" ht="16.5" customHeight="1">
      <c r="A24" s="15">
        <v>2.2</v>
      </c>
      <c r="B24" s="16" t="s">
        <v>60</v>
      </c>
      <c r="C24" s="465">
        <f>'[6]04 Binh luc'!C12</f>
        <v>15</v>
      </c>
      <c r="D24" s="12">
        <f t="shared" si="5"/>
        <v>58</v>
      </c>
      <c r="E24" s="465">
        <f>'[6]04 Binh luc'!E12</f>
        <v>32</v>
      </c>
      <c r="F24" s="17">
        <v>26</v>
      </c>
      <c r="G24" s="17">
        <v>0</v>
      </c>
      <c r="H24" s="17">
        <v>0</v>
      </c>
      <c r="I24" s="12">
        <f t="shared" si="6"/>
        <v>58</v>
      </c>
      <c r="J24" s="12">
        <f t="shared" si="7"/>
        <v>47</v>
      </c>
      <c r="K24" s="12">
        <f t="shared" si="8"/>
        <v>33</v>
      </c>
      <c r="L24" s="17">
        <v>27</v>
      </c>
      <c r="M24" s="17">
        <v>6</v>
      </c>
      <c r="N24" s="17">
        <v>14</v>
      </c>
      <c r="O24" s="17">
        <v>0</v>
      </c>
      <c r="P24" s="465">
        <f>'[5]04 Binh luc'!P12</f>
        <v>0</v>
      </c>
      <c r="Q24" s="263">
        <f t="shared" si="3"/>
        <v>11</v>
      </c>
      <c r="R24" s="465">
        <f>'[5]04 Binh luc'!R12</f>
        <v>0</v>
      </c>
      <c r="S24" s="465">
        <f>'[5]04 Binh luc'!S12</f>
        <v>0</v>
      </c>
      <c r="T24" s="17">
        <f t="shared" si="4"/>
        <v>25</v>
      </c>
      <c r="U24" s="13">
        <f t="shared" si="1"/>
        <v>0.7021276595744681</v>
      </c>
      <c r="V24" s="88">
        <f t="shared" si="9"/>
        <v>58</v>
      </c>
      <c r="W24" s="80">
        <f t="shared" si="2"/>
        <v>58</v>
      </c>
      <c r="X24" s="79">
        <f t="shared" si="10"/>
        <v>0</v>
      </c>
    </row>
    <row r="25" spans="1:24" s="14" customFormat="1" ht="16.5" customHeight="1">
      <c r="A25" s="15">
        <v>2.3</v>
      </c>
      <c r="B25" s="16" t="s">
        <v>61</v>
      </c>
      <c r="C25" s="465">
        <f>'[6]04 Binh luc'!C13</f>
        <v>13</v>
      </c>
      <c r="D25" s="12">
        <f t="shared" si="5"/>
        <v>57</v>
      </c>
      <c r="E25" s="465">
        <f>'[6]04 Binh luc'!E13</f>
        <v>34</v>
      </c>
      <c r="F25" s="17">
        <v>23</v>
      </c>
      <c r="G25" s="17">
        <v>2</v>
      </c>
      <c r="H25" s="17">
        <v>0</v>
      </c>
      <c r="I25" s="12">
        <f t="shared" si="6"/>
        <v>55</v>
      </c>
      <c r="J25" s="12">
        <f t="shared" si="7"/>
        <v>45</v>
      </c>
      <c r="K25" s="12">
        <f t="shared" si="8"/>
        <v>26</v>
      </c>
      <c r="L25" s="17">
        <v>18</v>
      </c>
      <c r="M25" s="17">
        <v>8</v>
      </c>
      <c r="N25" s="17">
        <v>19</v>
      </c>
      <c r="O25" s="17">
        <v>0</v>
      </c>
      <c r="P25" s="465">
        <f>'[5]04 Binh luc'!P13</f>
        <v>0</v>
      </c>
      <c r="Q25" s="263">
        <f t="shared" si="3"/>
        <v>10</v>
      </c>
      <c r="R25" s="465">
        <f>'[5]04 Binh luc'!R13</f>
        <v>0</v>
      </c>
      <c r="S25" s="465">
        <f>'[5]04 Binh luc'!S13</f>
        <v>0</v>
      </c>
      <c r="T25" s="17">
        <f t="shared" si="4"/>
        <v>29</v>
      </c>
      <c r="U25" s="13">
        <f t="shared" si="1"/>
        <v>0.5777777777777777</v>
      </c>
      <c r="V25" s="88">
        <f t="shared" si="9"/>
        <v>55</v>
      </c>
      <c r="W25" s="80">
        <f t="shared" si="2"/>
        <v>55</v>
      </c>
      <c r="X25" s="79">
        <f t="shared" si="10"/>
        <v>0</v>
      </c>
    </row>
    <row r="26" spans="1:24" s="14" customFormat="1" ht="16.5" customHeight="1">
      <c r="A26" s="15">
        <v>2.4</v>
      </c>
      <c r="B26" s="16" t="s">
        <v>79</v>
      </c>
      <c r="C26" s="465">
        <f>'[6]04 Binh luc'!C14</f>
        <v>5</v>
      </c>
      <c r="D26" s="12">
        <f t="shared" si="5"/>
        <v>7</v>
      </c>
      <c r="E26" s="465">
        <f>'[6]04 Binh luc'!E14</f>
        <v>0</v>
      </c>
      <c r="F26" s="17">
        <v>7</v>
      </c>
      <c r="G26" s="17">
        <v>0</v>
      </c>
      <c r="H26" s="17">
        <v>0</v>
      </c>
      <c r="I26" s="12">
        <f t="shared" si="6"/>
        <v>7</v>
      </c>
      <c r="J26" s="12">
        <f t="shared" si="7"/>
        <v>7</v>
      </c>
      <c r="K26" s="12">
        <f t="shared" si="8"/>
        <v>7</v>
      </c>
      <c r="L26" s="17">
        <v>7</v>
      </c>
      <c r="M26" s="17">
        <v>0</v>
      </c>
      <c r="N26" s="17">
        <v>0</v>
      </c>
      <c r="O26" s="17">
        <v>0</v>
      </c>
      <c r="P26" s="465">
        <f>'[5]04 Binh luc'!P14</f>
        <v>0</v>
      </c>
      <c r="Q26" s="263">
        <f t="shared" si="3"/>
        <v>0</v>
      </c>
      <c r="R26" s="465">
        <f>'[5]04 Binh luc'!R14</f>
        <v>0</v>
      </c>
      <c r="S26" s="465">
        <f>'[5]04 Binh luc'!S14</f>
        <v>0</v>
      </c>
      <c r="T26" s="17">
        <f t="shared" si="4"/>
        <v>0</v>
      </c>
      <c r="U26" s="13">
        <f t="shared" si="1"/>
        <v>1</v>
      </c>
      <c r="V26" s="88">
        <f t="shared" si="9"/>
        <v>7</v>
      </c>
      <c r="W26" s="80">
        <f t="shared" si="2"/>
        <v>7</v>
      </c>
      <c r="X26" s="79">
        <f t="shared" si="10"/>
        <v>0</v>
      </c>
    </row>
    <row r="27" spans="1:24" s="55" customFormat="1" ht="24.75" customHeight="1">
      <c r="A27" s="64">
        <v>3</v>
      </c>
      <c r="B27" s="58" t="s">
        <v>62</v>
      </c>
      <c r="C27" s="467">
        <f>SUM(C28:C32)</f>
        <v>133</v>
      </c>
      <c r="D27" s="59">
        <f t="shared" si="5"/>
        <v>259</v>
      </c>
      <c r="E27" s="467">
        <f>SUM(E28:E32)</f>
        <v>102</v>
      </c>
      <c r="F27" s="44">
        <f>SUM(F28:F32)</f>
        <v>157</v>
      </c>
      <c r="G27" s="44">
        <f>SUM(G28:G32)</f>
        <v>2</v>
      </c>
      <c r="H27" s="44">
        <f>SUM(H28:H32)</f>
        <v>0</v>
      </c>
      <c r="I27" s="59">
        <f t="shared" si="6"/>
        <v>257</v>
      </c>
      <c r="J27" s="59">
        <f t="shared" si="7"/>
        <v>223</v>
      </c>
      <c r="K27" s="59">
        <f t="shared" si="8"/>
        <v>71</v>
      </c>
      <c r="L27" s="44">
        <f>SUM(L28:L32)</f>
        <v>71</v>
      </c>
      <c r="M27" s="44">
        <f>SUM(M28:M32)</f>
        <v>0</v>
      </c>
      <c r="N27" s="44">
        <f>SUM(N28:N32)</f>
        <v>152</v>
      </c>
      <c r="O27" s="44">
        <f>SUM(O28:O32)</f>
        <v>0</v>
      </c>
      <c r="P27" s="467">
        <f>SUM(P28:P32)</f>
        <v>0</v>
      </c>
      <c r="Q27" s="62">
        <f t="shared" si="3"/>
        <v>32</v>
      </c>
      <c r="R27" s="467">
        <f>SUM(R28:R32)</f>
        <v>0</v>
      </c>
      <c r="S27" s="467">
        <f>SUM(S28:S32)</f>
        <v>2</v>
      </c>
      <c r="T27" s="62">
        <f t="shared" si="4"/>
        <v>186</v>
      </c>
      <c r="U27" s="63">
        <f t="shared" si="1"/>
        <v>0.3183856502242152</v>
      </c>
      <c r="V27" s="88">
        <f t="shared" si="9"/>
        <v>257</v>
      </c>
      <c r="W27" s="79">
        <f t="shared" si="2"/>
        <v>257</v>
      </c>
      <c r="X27" s="79">
        <f t="shared" si="10"/>
        <v>0</v>
      </c>
    </row>
    <row r="28" spans="1:24" s="14" customFormat="1" ht="20.25" customHeight="1">
      <c r="A28" s="15">
        <v>3.1</v>
      </c>
      <c r="B28" s="16" t="s">
        <v>63</v>
      </c>
      <c r="C28" s="114">
        <f>'[6]04 Duy Tien'!C11</f>
        <v>25</v>
      </c>
      <c r="D28" s="12">
        <f t="shared" si="5"/>
        <v>45</v>
      </c>
      <c r="E28" s="114">
        <f>'[6]04 Duy Tien'!E11</f>
        <v>20</v>
      </c>
      <c r="F28" s="17">
        <v>25</v>
      </c>
      <c r="G28" s="17">
        <v>0</v>
      </c>
      <c r="H28" s="17">
        <v>0</v>
      </c>
      <c r="I28" s="12">
        <f t="shared" si="6"/>
        <v>45</v>
      </c>
      <c r="J28" s="12">
        <f t="shared" si="7"/>
        <v>38</v>
      </c>
      <c r="K28" s="12">
        <f t="shared" si="8"/>
        <v>9</v>
      </c>
      <c r="L28" s="17">
        <v>9</v>
      </c>
      <c r="M28" s="17">
        <v>0</v>
      </c>
      <c r="N28" s="17">
        <v>29</v>
      </c>
      <c r="O28" s="17">
        <v>0</v>
      </c>
      <c r="P28" s="114">
        <f>'[5]04 Duy Tien'!P11</f>
        <v>0</v>
      </c>
      <c r="Q28" s="261">
        <f t="shared" si="3"/>
        <v>7</v>
      </c>
      <c r="R28" s="114">
        <f>'[5]04 Duy Tien'!R11</f>
        <v>0</v>
      </c>
      <c r="S28" s="114">
        <f>'[5]04 Duy Tien'!S11</f>
        <v>0</v>
      </c>
      <c r="T28" s="44">
        <f t="shared" si="4"/>
        <v>36</v>
      </c>
      <c r="U28" s="13">
        <f t="shared" si="1"/>
        <v>0.23684210526315788</v>
      </c>
      <c r="V28" s="88">
        <f t="shared" si="9"/>
        <v>45</v>
      </c>
      <c r="W28" s="80">
        <f t="shared" si="2"/>
        <v>45</v>
      </c>
      <c r="X28" s="79">
        <f t="shared" si="10"/>
        <v>0</v>
      </c>
    </row>
    <row r="29" spans="1:24" s="14" customFormat="1" ht="20.25" customHeight="1">
      <c r="A29" s="15">
        <v>3.2</v>
      </c>
      <c r="B29" s="16" t="s">
        <v>64</v>
      </c>
      <c r="C29" s="114">
        <f>'[6]04 Duy Tien'!C12</f>
        <v>53</v>
      </c>
      <c r="D29" s="12">
        <f t="shared" si="5"/>
        <v>115</v>
      </c>
      <c r="E29" s="114">
        <f>'[6]04 Duy Tien'!E12</f>
        <v>38</v>
      </c>
      <c r="F29" s="17">
        <v>77</v>
      </c>
      <c r="G29" s="17">
        <v>2</v>
      </c>
      <c r="H29" s="17">
        <v>0</v>
      </c>
      <c r="I29" s="12">
        <f t="shared" si="6"/>
        <v>113</v>
      </c>
      <c r="J29" s="12">
        <f t="shared" si="7"/>
        <v>98</v>
      </c>
      <c r="K29" s="12">
        <f t="shared" si="8"/>
        <v>33</v>
      </c>
      <c r="L29" s="17">
        <v>33</v>
      </c>
      <c r="M29" s="17">
        <v>0</v>
      </c>
      <c r="N29" s="17">
        <v>65</v>
      </c>
      <c r="O29" s="17">
        <v>0</v>
      </c>
      <c r="P29" s="114">
        <f>'[5]04 Duy Tien'!P12</f>
        <v>0</v>
      </c>
      <c r="Q29" s="261">
        <f t="shared" si="3"/>
        <v>13</v>
      </c>
      <c r="R29" s="114">
        <f>'[5]04 Duy Tien'!R12</f>
        <v>0</v>
      </c>
      <c r="S29" s="114">
        <f>'[5]04 Duy Tien'!S12</f>
        <v>2</v>
      </c>
      <c r="T29" s="17">
        <f t="shared" si="4"/>
        <v>80</v>
      </c>
      <c r="U29" s="13">
        <f t="shared" si="1"/>
        <v>0.336734693877551</v>
      </c>
      <c r="V29" s="88">
        <f t="shared" si="9"/>
        <v>113</v>
      </c>
      <c r="W29" s="80">
        <f t="shared" si="2"/>
        <v>113</v>
      </c>
      <c r="X29" s="79">
        <f t="shared" si="10"/>
        <v>0</v>
      </c>
    </row>
    <row r="30" spans="1:24" s="14" customFormat="1" ht="20.25" customHeight="1">
      <c r="A30" s="15">
        <v>3.3</v>
      </c>
      <c r="B30" s="16" t="s">
        <v>65</v>
      </c>
      <c r="C30" s="114">
        <f>'[6]04 Duy Tien'!C13</f>
        <v>30</v>
      </c>
      <c r="D30" s="12">
        <f t="shared" si="5"/>
        <v>41</v>
      </c>
      <c r="E30" s="114">
        <f>'[6]04 Duy Tien'!E13</f>
        <v>11</v>
      </c>
      <c r="F30" s="17">
        <v>30</v>
      </c>
      <c r="G30" s="17"/>
      <c r="H30" s="17">
        <v>0</v>
      </c>
      <c r="I30" s="12">
        <f t="shared" si="6"/>
        <v>41</v>
      </c>
      <c r="J30" s="12">
        <f t="shared" si="7"/>
        <v>33</v>
      </c>
      <c r="K30" s="12">
        <f t="shared" si="8"/>
        <v>22</v>
      </c>
      <c r="L30" s="17">
        <v>22</v>
      </c>
      <c r="M30" s="17">
        <v>0</v>
      </c>
      <c r="N30" s="17">
        <v>11</v>
      </c>
      <c r="O30" s="17">
        <v>0</v>
      </c>
      <c r="P30" s="114">
        <f>'[5]04 Duy Tien'!P13</f>
        <v>0</v>
      </c>
      <c r="Q30" s="261">
        <f t="shared" si="3"/>
        <v>8</v>
      </c>
      <c r="R30" s="114">
        <f>'[5]04 Duy Tien'!R13</f>
        <v>0</v>
      </c>
      <c r="S30" s="114">
        <f>'[5]04 Duy Tien'!S13</f>
        <v>0</v>
      </c>
      <c r="T30" s="17">
        <f t="shared" si="4"/>
        <v>19</v>
      </c>
      <c r="U30" s="13">
        <f t="shared" si="1"/>
        <v>0.6666666666666666</v>
      </c>
      <c r="V30" s="88">
        <f t="shared" si="9"/>
        <v>41</v>
      </c>
      <c r="W30" s="80">
        <f t="shared" si="2"/>
        <v>41</v>
      </c>
      <c r="X30" s="79">
        <f t="shared" si="10"/>
        <v>0</v>
      </c>
    </row>
    <row r="31" spans="1:24" s="14" customFormat="1" ht="20.25" customHeight="1">
      <c r="A31" s="15">
        <v>3.4</v>
      </c>
      <c r="B31" s="16" t="s">
        <v>66</v>
      </c>
      <c r="C31" s="114">
        <f>'[6]04 Duy Tien'!C14</f>
        <v>10</v>
      </c>
      <c r="D31" s="12">
        <f t="shared" si="5"/>
        <v>11</v>
      </c>
      <c r="E31" s="114">
        <f>'[6]04 Duy Tien'!E14</f>
        <v>1</v>
      </c>
      <c r="F31" s="17">
        <v>10</v>
      </c>
      <c r="G31" s="17">
        <v>0</v>
      </c>
      <c r="H31" s="17">
        <v>0</v>
      </c>
      <c r="I31" s="12">
        <f t="shared" si="6"/>
        <v>11</v>
      </c>
      <c r="J31" s="12">
        <f t="shared" si="7"/>
        <v>7</v>
      </c>
      <c r="K31" s="12">
        <f t="shared" si="8"/>
        <v>0</v>
      </c>
      <c r="L31" s="17">
        <v>0</v>
      </c>
      <c r="M31" s="17">
        <v>0</v>
      </c>
      <c r="N31" s="17">
        <v>7</v>
      </c>
      <c r="O31" s="17">
        <v>0</v>
      </c>
      <c r="P31" s="114">
        <f>'[5]04 Duy Tien'!P14</f>
        <v>0</v>
      </c>
      <c r="Q31" s="261">
        <f t="shared" si="3"/>
        <v>4</v>
      </c>
      <c r="R31" s="114">
        <f>'[5]04 Duy Tien'!R14</f>
        <v>0</v>
      </c>
      <c r="S31" s="114">
        <f>'[5]04 Duy Tien'!S14</f>
        <v>0</v>
      </c>
      <c r="T31" s="17">
        <f t="shared" si="4"/>
        <v>11</v>
      </c>
      <c r="U31" s="13">
        <f t="shared" si="1"/>
        <v>0</v>
      </c>
      <c r="V31" s="88">
        <f t="shared" si="9"/>
        <v>11</v>
      </c>
      <c r="W31" s="80">
        <f t="shared" si="2"/>
        <v>11</v>
      </c>
      <c r="X31" s="79">
        <f t="shared" si="10"/>
        <v>0</v>
      </c>
    </row>
    <row r="32" spans="1:24" s="14" customFormat="1" ht="20.25" customHeight="1">
      <c r="A32" s="15"/>
      <c r="B32" s="16" t="s">
        <v>353</v>
      </c>
      <c r="C32" s="114">
        <f>'[6]04 Duy Tien'!C15</f>
        <v>15</v>
      </c>
      <c r="D32" s="12">
        <f t="shared" si="5"/>
        <v>47</v>
      </c>
      <c r="E32" s="114">
        <f>'[6]04 Duy Tien'!E15</f>
        <v>32</v>
      </c>
      <c r="F32" s="17">
        <v>15</v>
      </c>
      <c r="G32" s="17">
        <v>0</v>
      </c>
      <c r="H32" s="17">
        <v>0</v>
      </c>
      <c r="I32" s="12">
        <f t="shared" si="6"/>
        <v>47</v>
      </c>
      <c r="J32" s="12">
        <f t="shared" si="7"/>
        <v>47</v>
      </c>
      <c r="K32" s="12">
        <f t="shared" si="8"/>
        <v>7</v>
      </c>
      <c r="L32" s="17">
        <v>7</v>
      </c>
      <c r="M32" s="17">
        <v>0</v>
      </c>
      <c r="N32" s="17">
        <v>40</v>
      </c>
      <c r="O32" s="17">
        <v>0</v>
      </c>
      <c r="P32" s="114">
        <f>'[5]04 Duy Tien'!P15</f>
        <v>0</v>
      </c>
      <c r="Q32" s="261">
        <f t="shared" si="3"/>
        <v>0</v>
      </c>
      <c r="R32" s="114">
        <f>'[5]04 Duy Tien'!R15</f>
        <v>0</v>
      </c>
      <c r="S32" s="114">
        <f>'[5]04 Duy Tien'!S15</f>
        <v>0</v>
      </c>
      <c r="T32" s="17">
        <f t="shared" si="4"/>
        <v>40</v>
      </c>
      <c r="U32" s="13">
        <f t="shared" si="1"/>
        <v>0.14893617021276595</v>
      </c>
      <c r="V32" s="88">
        <f t="shared" si="9"/>
        <v>47</v>
      </c>
      <c r="W32" s="80">
        <f t="shared" si="2"/>
        <v>47</v>
      </c>
      <c r="X32" s="79">
        <f t="shared" si="10"/>
        <v>0</v>
      </c>
    </row>
    <row r="33" spans="1:24" s="55" customFormat="1" ht="22.5" customHeight="1">
      <c r="A33" s="64">
        <v>4</v>
      </c>
      <c r="B33" s="58" t="s">
        <v>67</v>
      </c>
      <c r="C33" s="466">
        <f>SUM(C34:C38)</f>
        <v>110</v>
      </c>
      <c r="D33" s="59">
        <f t="shared" si="5"/>
        <v>197</v>
      </c>
      <c r="E33" s="466">
        <f>SUM(E34:E38)</f>
        <v>49</v>
      </c>
      <c r="F33" s="44">
        <f>SUM(F34:F38)</f>
        <v>148</v>
      </c>
      <c r="G33" s="44">
        <f>SUM(G34:G38)</f>
        <v>2</v>
      </c>
      <c r="H33" s="44">
        <f>SUM(H34:H38)</f>
        <v>0</v>
      </c>
      <c r="I33" s="59">
        <f t="shared" si="6"/>
        <v>195</v>
      </c>
      <c r="J33" s="59">
        <f t="shared" si="7"/>
        <v>188</v>
      </c>
      <c r="K33" s="59">
        <f t="shared" si="8"/>
        <v>101</v>
      </c>
      <c r="L33" s="44">
        <f>SUM(L34:L38)</f>
        <v>101</v>
      </c>
      <c r="M33" s="44">
        <f>SUM(M34:M38)</f>
        <v>0</v>
      </c>
      <c r="N33" s="44">
        <f>SUM(N34:N38)</f>
        <v>86</v>
      </c>
      <c r="O33" s="44">
        <f>SUM(O34:O38)</f>
        <v>0</v>
      </c>
      <c r="P33" s="44">
        <f>SUM(P34:P38)</f>
        <v>1</v>
      </c>
      <c r="Q33" s="62">
        <f t="shared" si="3"/>
        <v>7</v>
      </c>
      <c r="R33" s="504"/>
      <c r="S33" s="466">
        <f>SUM(S34:S38)</f>
        <v>0</v>
      </c>
      <c r="T33" s="62">
        <f t="shared" si="4"/>
        <v>94</v>
      </c>
      <c r="U33" s="63">
        <f t="shared" si="1"/>
        <v>0.5372340425531915</v>
      </c>
      <c r="V33" s="88">
        <f t="shared" si="9"/>
        <v>195</v>
      </c>
      <c r="W33" s="79">
        <f t="shared" si="2"/>
        <v>195</v>
      </c>
      <c r="X33" s="79">
        <f t="shared" si="10"/>
        <v>0</v>
      </c>
    </row>
    <row r="34" spans="1:24" s="14" customFormat="1" ht="20.25" customHeight="1">
      <c r="A34" s="15">
        <v>4.1</v>
      </c>
      <c r="B34" s="16" t="s">
        <v>69</v>
      </c>
      <c r="C34" s="311">
        <f>'[6]04 Kim Bang'!C11</f>
        <v>30</v>
      </c>
      <c r="D34" s="12">
        <f t="shared" si="5"/>
        <v>57</v>
      </c>
      <c r="E34" s="311">
        <f>'[6]04 Kim Bang'!E11</f>
        <v>18</v>
      </c>
      <c r="F34" s="17">
        <v>39</v>
      </c>
      <c r="G34" s="17">
        <v>0</v>
      </c>
      <c r="H34" s="17">
        <v>0</v>
      </c>
      <c r="I34" s="12">
        <f t="shared" si="6"/>
        <v>57</v>
      </c>
      <c r="J34" s="12">
        <f t="shared" si="7"/>
        <v>56</v>
      </c>
      <c r="K34" s="12">
        <f t="shared" si="8"/>
        <v>34</v>
      </c>
      <c r="L34" s="17">
        <v>34</v>
      </c>
      <c r="M34" s="17">
        <v>0</v>
      </c>
      <c r="N34" s="17">
        <v>21</v>
      </c>
      <c r="O34" s="17">
        <v>0</v>
      </c>
      <c r="P34" s="311">
        <f>'[5]04 Kim Bang'!P11</f>
        <v>1</v>
      </c>
      <c r="Q34" s="261">
        <f t="shared" si="3"/>
        <v>1</v>
      </c>
      <c r="R34" s="311">
        <f>'[5]04 Kim Bang'!R11</f>
        <v>0</v>
      </c>
      <c r="S34" s="311">
        <f>'[5]04 Kim Bang'!S11</f>
        <v>0</v>
      </c>
      <c r="T34" s="17">
        <f t="shared" si="4"/>
        <v>23</v>
      </c>
      <c r="U34" s="13">
        <f t="shared" si="1"/>
        <v>0.6071428571428571</v>
      </c>
      <c r="V34" s="88">
        <f t="shared" si="9"/>
        <v>57</v>
      </c>
      <c r="W34" s="80">
        <f t="shared" si="2"/>
        <v>57</v>
      </c>
      <c r="X34" s="79">
        <f t="shared" si="10"/>
        <v>0</v>
      </c>
    </row>
    <row r="35" spans="1:24" s="14" customFormat="1" ht="20.25" customHeight="1">
      <c r="A35" s="15">
        <v>4.2</v>
      </c>
      <c r="B35" s="16" t="s">
        <v>71</v>
      </c>
      <c r="C35" s="311">
        <f>'[6]04 Kim Bang'!C12</f>
        <v>20</v>
      </c>
      <c r="D35" s="12">
        <f t="shared" si="5"/>
        <v>33</v>
      </c>
      <c r="E35" s="311">
        <f>'[6]04 Kim Bang'!E12</f>
        <v>8</v>
      </c>
      <c r="F35" s="17">
        <v>25</v>
      </c>
      <c r="G35" s="17">
        <v>0</v>
      </c>
      <c r="H35" s="17">
        <v>0</v>
      </c>
      <c r="I35" s="12">
        <f t="shared" si="6"/>
        <v>33</v>
      </c>
      <c r="J35" s="12">
        <f t="shared" si="7"/>
        <v>33</v>
      </c>
      <c r="K35" s="12">
        <f t="shared" si="8"/>
        <v>20</v>
      </c>
      <c r="L35" s="17">
        <v>20</v>
      </c>
      <c r="M35" s="17">
        <v>0</v>
      </c>
      <c r="N35" s="17">
        <v>13</v>
      </c>
      <c r="O35" s="17">
        <v>0</v>
      </c>
      <c r="P35" s="311">
        <f>'[5]04 Kim Bang'!P12</f>
        <v>0</v>
      </c>
      <c r="Q35" s="261">
        <f t="shared" si="3"/>
        <v>0</v>
      </c>
      <c r="R35" s="311">
        <f>'[5]04 Kim Bang'!R12</f>
        <v>0</v>
      </c>
      <c r="S35" s="311">
        <f>'[5]04 Kim Bang'!S12</f>
        <v>0</v>
      </c>
      <c r="T35" s="17">
        <f t="shared" si="4"/>
        <v>13</v>
      </c>
      <c r="U35" s="13">
        <f t="shared" si="1"/>
        <v>0.6060606060606061</v>
      </c>
      <c r="V35" s="88">
        <f t="shared" si="9"/>
        <v>33</v>
      </c>
      <c r="W35" s="80">
        <f t="shared" si="2"/>
        <v>33</v>
      </c>
      <c r="X35" s="79">
        <f t="shared" si="10"/>
        <v>0</v>
      </c>
    </row>
    <row r="36" spans="1:24" s="14" customFormat="1" ht="20.25" customHeight="1">
      <c r="A36" s="15">
        <v>4.3</v>
      </c>
      <c r="B36" s="16" t="s">
        <v>72</v>
      </c>
      <c r="C36" s="311">
        <f>'[6]04 Kim Bang'!C13</f>
        <v>25</v>
      </c>
      <c r="D36" s="12">
        <f t="shared" si="5"/>
        <v>40</v>
      </c>
      <c r="E36" s="311">
        <f>'[6]04 Kim Bang'!E13</f>
        <v>10</v>
      </c>
      <c r="F36" s="17">
        <v>30</v>
      </c>
      <c r="G36" s="17">
        <v>0</v>
      </c>
      <c r="H36" s="17">
        <v>0</v>
      </c>
      <c r="I36" s="12">
        <f t="shared" si="6"/>
        <v>40</v>
      </c>
      <c r="J36" s="12">
        <f t="shared" si="7"/>
        <v>35</v>
      </c>
      <c r="K36" s="12">
        <f t="shared" si="8"/>
        <v>22</v>
      </c>
      <c r="L36" s="17">
        <v>22</v>
      </c>
      <c r="M36" s="17">
        <v>0</v>
      </c>
      <c r="N36" s="17">
        <v>13</v>
      </c>
      <c r="O36" s="17">
        <v>0</v>
      </c>
      <c r="P36" s="311">
        <f>'[5]04 Kim Bang'!P13</f>
        <v>0</v>
      </c>
      <c r="Q36" s="261">
        <f t="shared" si="3"/>
        <v>5</v>
      </c>
      <c r="R36" s="311">
        <f>'[5]04 Kim Bang'!R13</f>
        <v>0</v>
      </c>
      <c r="S36" s="311">
        <f>'[5]04 Kim Bang'!S13</f>
        <v>0</v>
      </c>
      <c r="T36" s="17">
        <f t="shared" si="4"/>
        <v>18</v>
      </c>
      <c r="U36" s="13">
        <f t="shared" si="1"/>
        <v>0.6285714285714286</v>
      </c>
      <c r="V36" s="88">
        <f t="shared" si="9"/>
        <v>40</v>
      </c>
      <c r="W36" s="80">
        <f t="shared" si="2"/>
        <v>40</v>
      </c>
      <c r="X36" s="79">
        <f t="shared" si="10"/>
        <v>0</v>
      </c>
    </row>
    <row r="37" spans="1:24" s="14" customFormat="1" ht="20.25" customHeight="1">
      <c r="A37" s="15">
        <v>4.4</v>
      </c>
      <c r="B37" s="16" t="s">
        <v>89</v>
      </c>
      <c r="C37" s="311">
        <f>'[6]04 Kim Bang'!C14</f>
        <v>25</v>
      </c>
      <c r="D37" s="12">
        <f t="shared" si="5"/>
        <v>43</v>
      </c>
      <c r="E37" s="311">
        <f>'[6]04 Kim Bang'!E14</f>
        <v>9</v>
      </c>
      <c r="F37" s="17">
        <v>34</v>
      </c>
      <c r="G37" s="17">
        <v>0</v>
      </c>
      <c r="H37" s="17">
        <v>0</v>
      </c>
      <c r="I37" s="12">
        <f t="shared" si="6"/>
        <v>43</v>
      </c>
      <c r="J37" s="12">
        <f t="shared" si="7"/>
        <v>42</v>
      </c>
      <c r="K37" s="12">
        <f t="shared" si="8"/>
        <v>8</v>
      </c>
      <c r="L37" s="17">
        <v>8</v>
      </c>
      <c r="M37" s="17">
        <v>0</v>
      </c>
      <c r="N37" s="17">
        <v>34</v>
      </c>
      <c r="O37" s="17">
        <v>0</v>
      </c>
      <c r="P37" s="311">
        <f>'[5]04 Kim Bang'!P14</f>
        <v>0</v>
      </c>
      <c r="Q37" s="261">
        <f t="shared" si="3"/>
        <v>1</v>
      </c>
      <c r="R37" s="311">
        <f>'[5]04 Kim Bang'!R14</f>
        <v>0</v>
      </c>
      <c r="S37" s="311">
        <f>'[5]04 Kim Bang'!S14</f>
        <v>0</v>
      </c>
      <c r="T37" s="17">
        <f t="shared" si="4"/>
        <v>35</v>
      </c>
      <c r="U37" s="13">
        <f t="shared" si="1"/>
        <v>0.19047619047619047</v>
      </c>
      <c r="V37" s="88">
        <f t="shared" si="9"/>
        <v>43</v>
      </c>
      <c r="W37" s="80">
        <f t="shared" si="2"/>
        <v>43</v>
      </c>
      <c r="X37" s="79">
        <f t="shared" si="10"/>
        <v>0</v>
      </c>
    </row>
    <row r="38" spans="1:24" s="14" customFormat="1" ht="20.25" customHeight="1">
      <c r="A38" s="15">
        <v>4.5</v>
      </c>
      <c r="B38" s="16" t="s">
        <v>68</v>
      </c>
      <c r="C38" s="311">
        <f>'[6]04 Kim Bang'!C15</f>
        <v>10</v>
      </c>
      <c r="D38" s="12">
        <f t="shared" si="5"/>
        <v>24</v>
      </c>
      <c r="E38" s="311">
        <f>'[6]04 Kim Bang'!E15</f>
        <v>4</v>
      </c>
      <c r="F38" s="17">
        <v>20</v>
      </c>
      <c r="G38" s="17">
        <v>2</v>
      </c>
      <c r="H38" s="17">
        <v>0</v>
      </c>
      <c r="I38" s="12">
        <f t="shared" si="6"/>
        <v>22</v>
      </c>
      <c r="J38" s="12">
        <f t="shared" si="7"/>
        <v>22</v>
      </c>
      <c r="K38" s="12">
        <f t="shared" si="8"/>
        <v>17</v>
      </c>
      <c r="L38" s="17">
        <v>17</v>
      </c>
      <c r="M38" s="17">
        <v>0</v>
      </c>
      <c r="N38" s="17">
        <v>5</v>
      </c>
      <c r="O38" s="17">
        <v>0</v>
      </c>
      <c r="P38" s="311">
        <f>'[5]04 Kim Bang'!P15</f>
        <v>0</v>
      </c>
      <c r="Q38" s="261">
        <f t="shared" si="3"/>
        <v>0</v>
      </c>
      <c r="R38" s="311">
        <f>'[5]04 Kim Bang'!R15</f>
        <v>0</v>
      </c>
      <c r="S38" s="311">
        <f>'[5]04 Kim Bang'!S15</f>
        <v>0</v>
      </c>
      <c r="T38" s="17">
        <f t="shared" si="4"/>
        <v>5</v>
      </c>
      <c r="U38" s="13">
        <f t="shared" si="1"/>
        <v>0.7727272727272727</v>
      </c>
      <c r="V38" s="88">
        <f t="shared" si="9"/>
        <v>22</v>
      </c>
      <c r="W38" s="80">
        <f t="shared" si="2"/>
        <v>22</v>
      </c>
      <c r="X38" s="79">
        <f t="shared" si="10"/>
        <v>0</v>
      </c>
    </row>
    <row r="39" spans="1:24" s="55" customFormat="1" ht="21" customHeight="1">
      <c r="A39" s="64">
        <v>5</v>
      </c>
      <c r="B39" s="58" t="s">
        <v>73</v>
      </c>
      <c r="C39" s="467">
        <f>SUM(C40:C43)</f>
        <v>107</v>
      </c>
      <c r="D39" s="59">
        <f t="shared" si="5"/>
        <v>361</v>
      </c>
      <c r="E39" s="467">
        <f>SUM(E40:E43)</f>
        <v>184</v>
      </c>
      <c r="F39" s="44">
        <f>SUM(F40:F43)</f>
        <v>177</v>
      </c>
      <c r="G39" s="44">
        <f>SUM(G40:G43)</f>
        <v>2</v>
      </c>
      <c r="H39" s="44">
        <f>SUM(H40:H43)</f>
        <v>0</v>
      </c>
      <c r="I39" s="59">
        <f t="shared" si="6"/>
        <v>359</v>
      </c>
      <c r="J39" s="59">
        <f t="shared" si="7"/>
        <v>240</v>
      </c>
      <c r="K39" s="59">
        <f t="shared" si="8"/>
        <v>144</v>
      </c>
      <c r="L39" s="44">
        <f>SUM(L40:L43)</f>
        <v>142</v>
      </c>
      <c r="M39" s="44">
        <f>SUM(M40:M43)</f>
        <v>2</v>
      </c>
      <c r="N39" s="44">
        <f>SUM(N40:N43)</f>
        <v>96</v>
      </c>
      <c r="O39" s="44">
        <f>SUM(O40:O43)</f>
        <v>0</v>
      </c>
      <c r="P39" s="467">
        <f>SUM(P40:P43)</f>
        <v>0</v>
      </c>
      <c r="Q39" s="62">
        <f t="shared" si="3"/>
        <v>119</v>
      </c>
      <c r="R39" s="467">
        <f>SUM(R40:R43)</f>
        <v>0</v>
      </c>
      <c r="S39" s="467">
        <f>SUM(S40:S43)</f>
        <v>0</v>
      </c>
      <c r="T39" s="62">
        <f t="shared" si="4"/>
        <v>215</v>
      </c>
      <c r="U39" s="63">
        <f t="shared" si="1"/>
        <v>0.6</v>
      </c>
      <c r="V39" s="88">
        <f t="shared" si="9"/>
        <v>359</v>
      </c>
      <c r="W39" s="79">
        <f t="shared" si="2"/>
        <v>359</v>
      </c>
      <c r="X39" s="79">
        <f t="shared" si="10"/>
        <v>0</v>
      </c>
    </row>
    <row r="40" spans="1:24" s="14" customFormat="1" ht="21" customHeight="1">
      <c r="A40" s="15">
        <v>5.1</v>
      </c>
      <c r="B40" s="16" t="s">
        <v>74</v>
      </c>
      <c r="C40" s="465">
        <f>'[6]04 Thanh Liem'!C11</f>
        <v>21</v>
      </c>
      <c r="D40" s="12">
        <f t="shared" si="5"/>
        <v>99</v>
      </c>
      <c r="E40" s="465">
        <f>'[6]04 Thanh Liem'!E11</f>
        <v>58</v>
      </c>
      <c r="F40" s="17">
        <v>41</v>
      </c>
      <c r="G40" s="17">
        <v>1</v>
      </c>
      <c r="H40" s="17">
        <v>0</v>
      </c>
      <c r="I40" s="12">
        <f t="shared" si="6"/>
        <v>98</v>
      </c>
      <c r="J40" s="12">
        <f t="shared" si="7"/>
        <v>55</v>
      </c>
      <c r="K40" s="12">
        <f t="shared" si="8"/>
        <v>21</v>
      </c>
      <c r="L40" s="17">
        <v>21</v>
      </c>
      <c r="M40" s="17">
        <v>0</v>
      </c>
      <c r="N40" s="17">
        <v>34</v>
      </c>
      <c r="O40" s="17">
        <v>0</v>
      </c>
      <c r="P40" s="465">
        <f>'[5]04 Thanh Liem'!P11</f>
        <v>0</v>
      </c>
      <c r="Q40" s="261">
        <f t="shared" si="3"/>
        <v>43</v>
      </c>
      <c r="R40" s="465">
        <f>'[5]04 Thanh Liem'!R11</f>
        <v>0</v>
      </c>
      <c r="S40" s="465">
        <f>'[5]04 Thanh Liem'!S11</f>
        <v>0</v>
      </c>
      <c r="T40" s="44">
        <f t="shared" si="4"/>
        <v>77</v>
      </c>
      <c r="U40" s="13">
        <f t="shared" si="1"/>
        <v>0.38181818181818183</v>
      </c>
      <c r="V40" s="88">
        <f t="shared" si="9"/>
        <v>98</v>
      </c>
      <c r="W40" s="80">
        <f t="shared" si="2"/>
        <v>98</v>
      </c>
      <c r="X40" s="79">
        <f t="shared" si="10"/>
        <v>0</v>
      </c>
    </row>
    <row r="41" spans="1:24" s="14" customFormat="1" ht="21" customHeight="1">
      <c r="A41" s="15">
        <v>5.2</v>
      </c>
      <c r="B41" s="16" t="s">
        <v>75</v>
      </c>
      <c r="C41" s="465">
        <f>'[6]04 Thanh Liem'!C12</f>
        <v>15</v>
      </c>
      <c r="D41" s="12">
        <f>F41+E41</f>
        <v>20</v>
      </c>
      <c r="E41" s="465">
        <f>'[6]04 Thanh Liem'!E12</f>
        <v>2</v>
      </c>
      <c r="F41" s="17">
        <v>18</v>
      </c>
      <c r="G41" s="17">
        <v>0</v>
      </c>
      <c r="H41" s="17">
        <v>0</v>
      </c>
      <c r="I41" s="12">
        <f>D41-G41-H41</f>
        <v>20</v>
      </c>
      <c r="J41" s="12">
        <f>L41+M41+N41+P41</f>
        <v>20</v>
      </c>
      <c r="K41" s="12">
        <f>M41+L41</f>
        <v>18</v>
      </c>
      <c r="L41" s="17">
        <v>18</v>
      </c>
      <c r="M41" s="17">
        <v>0</v>
      </c>
      <c r="N41" s="17">
        <v>2</v>
      </c>
      <c r="O41" s="17">
        <v>0</v>
      </c>
      <c r="P41" s="465">
        <f>'[5]04 Thanh Liem'!P12</f>
        <v>0</v>
      </c>
      <c r="Q41" s="261">
        <f t="shared" si="3"/>
        <v>0</v>
      </c>
      <c r="R41" s="465">
        <f>'[5]04 Thanh Liem'!R12</f>
        <v>0</v>
      </c>
      <c r="S41" s="465">
        <f>'[5]04 Thanh Liem'!S12</f>
        <v>0</v>
      </c>
      <c r="T41" s="17">
        <f>N41+O41+P41+Q41+R41+S41</f>
        <v>2</v>
      </c>
      <c r="U41" s="13">
        <f>IF(J41&lt;&gt;0,K41/J41,"")</f>
        <v>0.9</v>
      </c>
      <c r="V41" s="88">
        <f t="shared" si="9"/>
        <v>20</v>
      </c>
      <c r="W41" s="80">
        <f>J41+Q41+S41</f>
        <v>20</v>
      </c>
      <c r="X41" s="79">
        <f t="shared" si="10"/>
        <v>0</v>
      </c>
    </row>
    <row r="42" spans="1:24" s="14" customFormat="1" ht="21" customHeight="1">
      <c r="A42" s="15">
        <v>5.3</v>
      </c>
      <c r="B42" s="16" t="s">
        <v>90</v>
      </c>
      <c r="C42" s="465">
        <f>'[6]04 Thanh Liem'!C13</f>
        <v>35</v>
      </c>
      <c r="D42" s="12">
        <f t="shared" si="5"/>
        <v>118</v>
      </c>
      <c r="E42" s="465">
        <f>'[6]04 Thanh Liem'!E13</f>
        <v>60</v>
      </c>
      <c r="F42" s="17">
        <v>58</v>
      </c>
      <c r="G42" s="17">
        <v>1</v>
      </c>
      <c r="H42" s="17">
        <v>0</v>
      </c>
      <c r="I42" s="12">
        <f>D42-G42-H42</f>
        <v>117</v>
      </c>
      <c r="J42" s="12">
        <f>L42+M42+N42+P42</f>
        <v>83</v>
      </c>
      <c r="K42" s="12">
        <f>M42+L42</f>
        <v>52</v>
      </c>
      <c r="L42" s="17">
        <v>50</v>
      </c>
      <c r="M42" s="17">
        <v>2</v>
      </c>
      <c r="N42" s="17">
        <v>31</v>
      </c>
      <c r="O42" s="17">
        <v>0</v>
      </c>
      <c r="P42" s="465">
        <f>'[5]04 Thanh Liem'!P13</f>
        <v>0</v>
      </c>
      <c r="Q42" s="261">
        <f t="shared" si="3"/>
        <v>34</v>
      </c>
      <c r="R42" s="465">
        <f>'[5]04 Thanh Liem'!R13</f>
        <v>0</v>
      </c>
      <c r="S42" s="465">
        <f>'[5]04 Thanh Liem'!S13</f>
        <v>0</v>
      </c>
      <c r="T42" s="17">
        <f>N42+O42+P42+Q42+R42+S42</f>
        <v>65</v>
      </c>
      <c r="U42" s="13">
        <f>IF(J42&lt;&gt;0,K42/J42,"")</f>
        <v>0.6265060240963856</v>
      </c>
      <c r="V42" s="88">
        <f t="shared" si="9"/>
        <v>117</v>
      </c>
      <c r="W42" s="80">
        <f t="shared" si="2"/>
        <v>117</v>
      </c>
      <c r="X42" s="79">
        <f t="shared" si="10"/>
        <v>0</v>
      </c>
    </row>
    <row r="43" spans="1:24" s="14" customFormat="1" ht="21" customHeight="1">
      <c r="A43" s="15">
        <v>5.4</v>
      </c>
      <c r="B43" s="16" t="s">
        <v>78</v>
      </c>
      <c r="C43" s="465">
        <f>'[6]04 Thanh Liem'!C14</f>
        <v>36</v>
      </c>
      <c r="D43" s="12">
        <f t="shared" si="5"/>
        <v>124</v>
      </c>
      <c r="E43" s="465">
        <f>'[6]04 Thanh Liem'!E14</f>
        <v>64</v>
      </c>
      <c r="F43" s="17">
        <v>60</v>
      </c>
      <c r="G43" s="17">
        <v>0</v>
      </c>
      <c r="H43" s="17">
        <v>0</v>
      </c>
      <c r="I43" s="12">
        <f t="shared" si="6"/>
        <v>124</v>
      </c>
      <c r="J43" s="12">
        <f t="shared" si="7"/>
        <v>82</v>
      </c>
      <c r="K43" s="12">
        <f t="shared" si="8"/>
        <v>53</v>
      </c>
      <c r="L43" s="17">
        <v>53</v>
      </c>
      <c r="M43" s="17">
        <v>0</v>
      </c>
      <c r="N43" s="17">
        <v>29</v>
      </c>
      <c r="O43" s="17">
        <v>0</v>
      </c>
      <c r="P43" s="465">
        <f>'[5]04 Thanh Liem'!P14</f>
        <v>0</v>
      </c>
      <c r="Q43" s="261">
        <f t="shared" si="3"/>
        <v>42</v>
      </c>
      <c r="R43" s="465">
        <f>'[5]04 Thanh Liem'!R14</f>
        <v>0</v>
      </c>
      <c r="S43" s="465">
        <f>'[5]04 Thanh Liem'!S14</f>
        <v>0</v>
      </c>
      <c r="T43" s="17">
        <f>N43+O43+P43+Q43+R43+S43</f>
        <v>71</v>
      </c>
      <c r="U43" s="13">
        <f>IF(J43&lt;&gt;0,K43/J43,"")</f>
        <v>0.6463414634146342</v>
      </c>
      <c r="V43" s="88">
        <f t="shared" si="9"/>
        <v>124</v>
      </c>
      <c r="W43" s="80">
        <f t="shared" si="2"/>
        <v>124</v>
      </c>
      <c r="X43" s="79">
        <f t="shared" si="10"/>
        <v>0</v>
      </c>
    </row>
    <row r="44" spans="1:24" s="55" customFormat="1" ht="24" customHeight="1">
      <c r="A44" s="64">
        <v>6</v>
      </c>
      <c r="B44" s="58" t="s">
        <v>76</v>
      </c>
      <c r="C44" s="466">
        <f>SUM(C45:C48)</f>
        <v>239</v>
      </c>
      <c r="D44" s="59">
        <f t="shared" si="5"/>
        <v>507</v>
      </c>
      <c r="E44" s="466">
        <f>SUM(E45:E48)</f>
        <v>213</v>
      </c>
      <c r="F44" s="44">
        <f>SUM(F45:F48)</f>
        <v>294</v>
      </c>
      <c r="G44" s="44">
        <f>SUM(G45:G48)</f>
        <v>1</v>
      </c>
      <c r="H44" s="44">
        <f>SUM(H45:H48)</f>
        <v>0</v>
      </c>
      <c r="I44" s="59">
        <f t="shared" si="6"/>
        <v>506</v>
      </c>
      <c r="J44" s="59">
        <f t="shared" si="7"/>
        <v>411</v>
      </c>
      <c r="K44" s="59">
        <f t="shared" si="8"/>
        <v>214</v>
      </c>
      <c r="L44" s="44">
        <f>SUM(L45:L48)</f>
        <v>213</v>
      </c>
      <c r="M44" s="44">
        <f>SUM(M45:M48)</f>
        <v>1</v>
      </c>
      <c r="N44" s="44">
        <f>SUM(N45:N48)</f>
        <v>197</v>
      </c>
      <c r="O44" s="44">
        <f>SUM(O45:O48)</f>
        <v>0</v>
      </c>
      <c r="P44" s="504">
        <f>SUM(P45:P48)</f>
        <v>0</v>
      </c>
      <c r="Q44" s="62">
        <f t="shared" si="3"/>
        <v>95</v>
      </c>
      <c r="R44" s="504">
        <f>SUM(R45:R48)</f>
        <v>0</v>
      </c>
      <c r="S44" s="504">
        <f>SUM(S45:S48)</f>
        <v>0</v>
      </c>
      <c r="T44" s="62">
        <f t="shared" si="4"/>
        <v>292</v>
      </c>
      <c r="U44" s="63">
        <f t="shared" si="1"/>
        <v>0.5206812652068127</v>
      </c>
      <c r="V44" s="88">
        <f t="shared" si="9"/>
        <v>506</v>
      </c>
      <c r="W44" s="79">
        <f t="shared" si="2"/>
        <v>506</v>
      </c>
      <c r="X44" s="79">
        <f t="shared" si="10"/>
        <v>0</v>
      </c>
    </row>
    <row r="45" spans="1:24" s="14" customFormat="1" ht="21" customHeight="1">
      <c r="A45" s="15">
        <v>6.1</v>
      </c>
      <c r="B45" s="16" t="s">
        <v>77</v>
      </c>
      <c r="C45" s="465">
        <f>'[6]04 Phu Ly'!C11</f>
        <v>96</v>
      </c>
      <c r="D45" s="12">
        <f t="shared" si="5"/>
        <v>186</v>
      </c>
      <c r="E45" s="465">
        <f>'[6]04 Phu Ly'!E11</f>
        <v>73</v>
      </c>
      <c r="F45" s="17">
        <v>113</v>
      </c>
      <c r="G45" s="17">
        <v>0</v>
      </c>
      <c r="H45" s="17">
        <v>0</v>
      </c>
      <c r="I45" s="12">
        <f t="shared" si="6"/>
        <v>186</v>
      </c>
      <c r="J45" s="12">
        <f t="shared" si="7"/>
        <v>151</v>
      </c>
      <c r="K45" s="12">
        <f t="shared" si="8"/>
        <v>70</v>
      </c>
      <c r="L45" s="17">
        <v>70</v>
      </c>
      <c r="M45" s="17">
        <v>0</v>
      </c>
      <c r="N45" s="17">
        <v>81</v>
      </c>
      <c r="O45" s="17">
        <v>0</v>
      </c>
      <c r="P45" s="465">
        <f>'[5]04 Phu Ly'!P11</f>
        <v>0</v>
      </c>
      <c r="Q45" s="261">
        <f t="shared" si="3"/>
        <v>35</v>
      </c>
      <c r="R45" s="465">
        <f>'[5]04 Phu Ly'!R11</f>
        <v>0</v>
      </c>
      <c r="S45" s="465">
        <f>'[5]04 Phu Ly'!S11</f>
        <v>0</v>
      </c>
      <c r="T45" s="17">
        <f t="shared" si="4"/>
        <v>116</v>
      </c>
      <c r="U45" s="13">
        <f t="shared" si="1"/>
        <v>0.46357615894039733</v>
      </c>
      <c r="V45" s="88">
        <f t="shared" si="9"/>
        <v>186</v>
      </c>
      <c r="W45" s="80">
        <f t="shared" si="2"/>
        <v>186</v>
      </c>
      <c r="X45" s="79">
        <f t="shared" si="10"/>
        <v>0</v>
      </c>
    </row>
    <row r="46" spans="1:24" s="14" customFormat="1" ht="21" customHeight="1">
      <c r="A46" s="15">
        <v>6.3</v>
      </c>
      <c r="B46" s="16" t="s">
        <v>80</v>
      </c>
      <c r="C46" s="465">
        <f>'[6]04 Phu Ly'!C12</f>
        <v>52</v>
      </c>
      <c r="D46" s="12">
        <f t="shared" si="5"/>
        <v>137</v>
      </c>
      <c r="E46" s="465">
        <f>'[6]04 Phu Ly'!E12</f>
        <v>59</v>
      </c>
      <c r="F46" s="17">
        <v>78</v>
      </c>
      <c r="G46" s="17">
        <v>1</v>
      </c>
      <c r="H46" s="17">
        <v>0</v>
      </c>
      <c r="I46" s="12">
        <f t="shared" si="6"/>
        <v>136</v>
      </c>
      <c r="J46" s="12">
        <f t="shared" si="7"/>
        <v>114</v>
      </c>
      <c r="K46" s="12">
        <f t="shared" si="8"/>
        <v>65</v>
      </c>
      <c r="L46" s="17">
        <v>64</v>
      </c>
      <c r="M46" s="17">
        <v>1</v>
      </c>
      <c r="N46" s="17">
        <v>49</v>
      </c>
      <c r="O46" s="17">
        <v>0</v>
      </c>
      <c r="P46" s="465">
        <f>'[5]04 Phu Ly'!P12</f>
        <v>0</v>
      </c>
      <c r="Q46" s="261">
        <f t="shared" si="3"/>
        <v>22</v>
      </c>
      <c r="R46" s="465">
        <f>'[5]04 Phu Ly'!R12</f>
        <v>0</v>
      </c>
      <c r="S46" s="465">
        <f>'[5]04 Phu Ly'!S12</f>
        <v>0</v>
      </c>
      <c r="T46" s="17">
        <f t="shared" si="4"/>
        <v>71</v>
      </c>
      <c r="U46" s="13">
        <f t="shared" si="1"/>
        <v>0.5701754385964912</v>
      </c>
      <c r="V46" s="88">
        <f t="shared" si="9"/>
        <v>136</v>
      </c>
      <c r="W46" s="80">
        <f t="shared" si="2"/>
        <v>136</v>
      </c>
      <c r="X46" s="79">
        <f t="shared" si="10"/>
        <v>0</v>
      </c>
    </row>
    <row r="47" spans="1:24" s="14" customFormat="1" ht="21" customHeight="1">
      <c r="A47" s="15">
        <v>6.4</v>
      </c>
      <c r="B47" s="16" t="s">
        <v>81</v>
      </c>
      <c r="C47" s="465">
        <f>'[6]04 Phu Ly'!C13</f>
        <v>84</v>
      </c>
      <c r="D47" s="12">
        <f t="shared" si="5"/>
        <v>174</v>
      </c>
      <c r="E47" s="465">
        <f>'[6]04 Phu Ly'!E13</f>
        <v>81</v>
      </c>
      <c r="F47" s="17">
        <v>93</v>
      </c>
      <c r="G47" s="17">
        <v>0</v>
      </c>
      <c r="H47" s="17">
        <v>0</v>
      </c>
      <c r="I47" s="12">
        <f t="shared" si="6"/>
        <v>174</v>
      </c>
      <c r="J47" s="12">
        <f t="shared" si="7"/>
        <v>136</v>
      </c>
      <c r="K47" s="12">
        <f t="shared" si="8"/>
        <v>76</v>
      </c>
      <c r="L47" s="17">
        <v>76</v>
      </c>
      <c r="M47" s="17">
        <v>0</v>
      </c>
      <c r="N47" s="17">
        <v>60</v>
      </c>
      <c r="O47" s="17">
        <v>0</v>
      </c>
      <c r="P47" s="465">
        <f>'[5]04 Phu Ly'!P13</f>
        <v>0</v>
      </c>
      <c r="Q47" s="261">
        <f t="shared" si="3"/>
        <v>38</v>
      </c>
      <c r="R47" s="465">
        <f>'[5]04 Phu Ly'!R13</f>
        <v>0</v>
      </c>
      <c r="S47" s="465">
        <f>'[5]04 Phu Ly'!S13</f>
        <v>0</v>
      </c>
      <c r="T47" s="17">
        <f t="shared" si="4"/>
        <v>98</v>
      </c>
      <c r="U47" s="13">
        <f t="shared" si="1"/>
        <v>0.5588235294117647</v>
      </c>
      <c r="V47" s="88">
        <f t="shared" si="9"/>
        <v>174</v>
      </c>
      <c r="W47" s="80">
        <f t="shared" si="2"/>
        <v>174</v>
      </c>
      <c r="X47" s="79">
        <f t="shared" si="10"/>
        <v>0</v>
      </c>
    </row>
    <row r="48" spans="1:24" s="14" customFormat="1" ht="21" customHeight="1">
      <c r="A48" s="15">
        <v>6.5</v>
      </c>
      <c r="B48" s="16" t="s">
        <v>58</v>
      </c>
      <c r="C48" s="465">
        <f>'[6]04 Phu Ly'!C14</f>
        <v>7</v>
      </c>
      <c r="D48" s="12">
        <f t="shared" si="5"/>
        <v>10</v>
      </c>
      <c r="E48" s="465">
        <f>'[6]04 Phu Ly'!E14</f>
        <v>0</v>
      </c>
      <c r="F48" s="17">
        <v>10</v>
      </c>
      <c r="G48" s="17">
        <v>0</v>
      </c>
      <c r="H48" s="17">
        <v>0</v>
      </c>
      <c r="I48" s="12">
        <f t="shared" si="6"/>
        <v>10</v>
      </c>
      <c r="J48" s="12">
        <f t="shared" si="7"/>
        <v>10</v>
      </c>
      <c r="K48" s="12">
        <f t="shared" si="8"/>
        <v>3</v>
      </c>
      <c r="L48" s="17">
        <v>3</v>
      </c>
      <c r="M48" s="17">
        <v>0</v>
      </c>
      <c r="N48" s="17">
        <v>7</v>
      </c>
      <c r="O48" s="17">
        <v>0</v>
      </c>
      <c r="P48" s="465">
        <f>'[5]04 Phu Ly'!P14</f>
        <v>0</v>
      </c>
      <c r="Q48" s="261">
        <f t="shared" si="3"/>
        <v>0</v>
      </c>
      <c r="R48" s="465">
        <f>'[5]04 Phu Ly'!R14</f>
        <v>0</v>
      </c>
      <c r="S48" s="465">
        <f>'[5]04 Phu Ly'!S14</f>
        <v>0</v>
      </c>
      <c r="T48" s="17">
        <f t="shared" si="4"/>
        <v>7</v>
      </c>
      <c r="U48" s="13">
        <f t="shared" si="1"/>
        <v>0.3</v>
      </c>
      <c r="V48" s="88">
        <f t="shared" si="9"/>
        <v>10</v>
      </c>
      <c r="W48" s="80">
        <f t="shared" si="2"/>
        <v>10</v>
      </c>
      <c r="X48" s="79">
        <f t="shared" si="10"/>
        <v>0</v>
      </c>
    </row>
    <row r="49" spans="1:24" s="20" customFormat="1" ht="18" customHeight="1">
      <c r="A49" s="603"/>
      <c r="B49" s="604"/>
      <c r="C49" s="604"/>
      <c r="D49" s="604"/>
      <c r="E49" s="604"/>
      <c r="F49" s="18"/>
      <c r="G49" s="18"/>
      <c r="H49" s="18"/>
      <c r="I49" s="19"/>
      <c r="J49" s="19"/>
      <c r="K49" s="19"/>
      <c r="L49" s="92"/>
      <c r="M49" s="92"/>
      <c r="N49" s="616" t="str">
        <f>TT!C4</f>
        <v>Hà Nam, ngày 01 tháng 4 năm 2022</v>
      </c>
      <c r="O49" s="617"/>
      <c r="P49" s="617"/>
      <c r="Q49" s="617"/>
      <c r="R49" s="617"/>
      <c r="S49" s="617"/>
      <c r="T49" s="617"/>
      <c r="U49" s="617"/>
      <c r="V49" s="78"/>
      <c r="W49" s="78"/>
      <c r="X49" s="78"/>
    </row>
    <row r="50" spans="1:21" ht="15.75" customHeight="1">
      <c r="A50" s="618" t="s">
        <v>82</v>
      </c>
      <c r="B50" s="619"/>
      <c r="C50" s="619"/>
      <c r="D50" s="619"/>
      <c r="E50" s="619"/>
      <c r="F50" s="21"/>
      <c r="G50" s="21"/>
      <c r="H50" s="21"/>
      <c r="I50" s="22"/>
      <c r="J50" s="22"/>
      <c r="K50" s="22"/>
      <c r="L50" s="84"/>
      <c r="M50" s="84"/>
      <c r="N50" s="620" t="str">
        <f>TT!C5</f>
        <v>PHÓ CỤC TRƯỞNG</v>
      </c>
      <c r="O50" s="620"/>
      <c r="P50" s="620"/>
      <c r="Q50" s="620"/>
      <c r="R50" s="620"/>
      <c r="S50" s="620"/>
      <c r="T50" s="620"/>
      <c r="U50" s="620"/>
    </row>
    <row r="51" spans="1:21" ht="57.75" customHeight="1">
      <c r="A51" s="23"/>
      <c r="B51" s="21"/>
      <c r="C51" s="23"/>
      <c r="D51" s="23"/>
      <c r="E51" s="72"/>
      <c r="F51" s="24"/>
      <c r="G51" s="24"/>
      <c r="H51" s="24"/>
      <c r="I51" s="22"/>
      <c r="J51" s="22"/>
      <c r="K51" s="22"/>
      <c r="L51" s="84"/>
      <c r="M51" s="84"/>
      <c r="N51" s="84"/>
      <c r="O51" s="84"/>
      <c r="P51" s="85"/>
      <c r="Q51" s="67"/>
      <c r="R51" s="24"/>
      <c r="S51" s="22"/>
      <c r="T51" s="26"/>
      <c r="U51" s="26"/>
    </row>
    <row r="52" spans="1:21" ht="15.75" customHeight="1">
      <c r="A52" s="621" t="str">
        <f>'[1]TT'!C6</f>
        <v>TRẦN ĐỨC TOẢN</v>
      </c>
      <c r="B52" s="621"/>
      <c r="C52" s="621"/>
      <c r="D52" s="621"/>
      <c r="E52" s="621"/>
      <c r="F52" s="27" t="s">
        <v>45</v>
      </c>
      <c r="G52" s="27"/>
      <c r="H52" s="27"/>
      <c r="I52" s="27"/>
      <c r="J52" s="27"/>
      <c r="K52" s="27"/>
      <c r="L52" s="93"/>
      <c r="M52" s="93"/>
      <c r="N52" s="622" t="str">
        <f>TT!C3</f>
        <v>Vũ Ngọc Phương</v>
      </c>
      <c r="O52" s="622"/>
      <c r="P52" s="622"/>
      <c r="Q52" s="622"/>
      <c r="R52" s="622"/>
      <c r="S52" s="622"/>
      <c r="T52" s="622"/>
      <c r="U52" s="622"/>
    </row>
    <row r="53" spans="1:21" ht="15.75">
      <c r="A53" s="27"/>
      <c r="B53" s="27"/>
      <c r="C53" s="27"/>
      <c r="D53" s="27"/>
      <c r="E53" s="73"/>
      <c r="F53" s="27"/>
      <c r="G53" s="27"/>
      <c r="H53" s="27"/>
      <c r="I53" s="27"/>
      <c r="J53" s="27"/>
      <c r="K53" s="27"/>
      <c r="L53" s="93"/>
      <c r="M53" s="93"/>
      <c r="N53" s="86"/>
      <c r="O53" s="86"/>
      <c r="P53" s="86"/>
      <c r="Q53" s="68"/>
      <c r="R53" s="28"/>
      <c r="S53" s="28"/>
      <c r="T53" s="28"/>
      <c r="U53" s="28"/>
    </row>
  </sheetData>
  <sheetProtection formatCells="0" formatColumns="0" formatRows="0" insertRows="0" deleteRows="0"/>
  <mergeCells count="35">
    <mergeCell ref="A1:D1"/>
    <mergeCell ref="E1:O1"/>
    <mergeCell ref="P1:U1"/>
    <mergeCell ref="P2:U2"/>
    <mergeCell ref="A3:A7"/>
    <mergeCell ref="B3:B7"/>
    <mergeCell ref="C3:C7"/>
    <mergeCell ref="D3:D7"/>
    <mergeCell ref="E3:F3"/>
    <mergeCell ref="G3:G7"/>
    <mergeCell ref="H3:H7"/>
    <mergeCell ref="I3:I7"/>
    <mergeCell ref="J3:S3"/>
    <mergeCell ref="T3:T7"/>
    <mergeCell ref="U3:U7"/>
    <mergeCell ref="E4:E7"/>
    <mergeCell ref="F4:F7"/>
    <mergeCell ref="J4:J7"/>
    <mergeCell ref="K4:P4"/>
    <mergeCell ref="Q4:Q7"/>
    <mergeCell ref="R4:R7"/>
    <mergeCell ref="S4:S7"/>
    <mergeCell ref="K5:K7"/>
    <mergeCell ref="L5:M6"/>
    <mergeCell ref="N5:N7"/>
    <mergeCell ref="O5:O7"/>
    <mergeCell ref="P5:P7"/>
    <mergeCell ref="A52:E52"/>
    <mergeCell ref="N52:U52"/>
    <mergeCell ref="A8:B8"/>
    <mergeCell ref="A9:B9"/>
    <mergeCell ref="A49:E49"/>
    <mergeCell ref="N49:U49"/>
    <mergeCell ref="A50:E50"/>
    <mergeCell ref="N50:U50"/>
  </mergeCells>
  <printOptions/>
  <pageMargins left="0.393700787401575" right="0.393700787401575" top="0.39" bottom="0.4" header="0.31496062992126" footer="0.31496062992126"/>
  <pageSetup horizontalDpi="600" verticalDpi="600" orientation="landscape" paperSize="9" scale="82" r:id="rId2"/>
  <drawing r:id="rId1"/>
</worksheet>
</file>

<file path=xl/worksheets/sheet8.xml><?xml version="1.0" encoding="utf-8"?>
<worksheet xmlns="http://schemas.openxmlformats.org/spreadsheetml/2006/main" xmlns:r="http://schemas.openxmlformats.org/officeDocument/2006/relationships">
  <sheetPr>
    <tabColor rgb="FFFF0000"/>
  </sheetPr>
  <dimension ref="A1:Z52"/>
  <sheetViews>
    <sheetView view="pageBreakPreview" zoomScale="85" zoomScaleSheetLayoutView="85" zoomScalePageLayoutView="0" workbookViewId="0" topLeftCell="A1">
      <selection activeCell="C10" sqref="C10"/>
    </sheetView>
  </sheetViews>
  <sheetFormatPr defaultColWidth="9.00390625" defaultRowHeight="15.75"/>
  <cols>
    <col min="1" max="1" width="3.50390625" style="1" customWidth="1"/>
    <col min="2" max="2" width="17.75390625" style="1" customWidth="1"/>
    <col min="3" max="3" width="11.75390625" style="1" customWidth="1"/>
    <col min="4" max="4" width="11.50390625" style="539" customWidth="1"/>
    <col min="5" max="5" width="10.50390625" style="1" customWidth="1"/>
    <col min="6" max="6" width="11.375" style="1" customWidth="1"/>
    <col min="7" max="7" width="5.875" style="1" customWidth="1"/>
    <col min="8" max="8" width="12.125" style="1" customWidth="1"/>
    <col min="9" max="9" width="10.875" style="1" customWidth="1"/>
    <col min="10" max="10" width="10.625" style="1" customWidth="1"/>
    <col min="11" max="11" width="10.125" style="1" customWidth="1"/>
    <col min="12" max="12" width="10.375" style="1" customWidth="1"/>
    <col min="13" max="13" width="8.125" style="30" customWidth="1"/>
    <col min="14" max="14" width="10.875" style="30" customWidth="1"/>
    <col min="15" max="15" width="6.75390625" style="30" customWidth="1"/>
    <col min="16" max="16" width="8.50390625" style="30" customWidth="1"/>
    <col min="17" max="17" width="11.25390625" style="30" customWidth="1"/>
    <col min="18" max="18" width="6.00390625" style="30" customWidth="1"/>
    <col min="19" max="19" width="11.125" style="30" customWidth="1"/>
    <col min="20" max="20" width="10.50390625" style="30" customWidth="1"/>
    <col min="21" max="21" width="7.25390625" style="30" customWidth="1"/>
    <col min="22" max="22" width="14.625" style="74" bestFit="1" customWidth="1"/>
    <col min="23" max="23" width="14.625" style="38" bestFit="1" customWidth="1"/>
    <col min="24" max="24" width="12.625" style="38" customWidth="1"/>
    <col min="25" max="25" width="15.125" style="38" customWidth="1"/>
    <col min="26" max="26" width="10.875" style="38" bestFit="1" customWidth="1"/>
    <col min="27" max="16384" width="9.00390625" style="1" customWidth="1"/>
  </cols>
  <sheetData>
    <row r="1" spans="1:21" ht="69" customHeight="1">
      <c r="A1" s="650" t="s">
        <v>83</v>
      </c>
      <c r="B1" s="650"/>
      <c r="C1" s="650"/>
      <c r="D1" s="650"/>
      <c r="E1" s="651" t="s">
        <v>367</v>
      </c>
      <c r="F1" s="651"/>
      <c r="G1" s="651"/>
      <c r="H1" s="651"/>
      <c r="I1" s="651"/>
      <c r="J1" s="651"/>
      <c r="K1" s="651"/>
      <c r="L1" s="651"/>
      <c r="M1" s="651"/>
      <c r="N1" s="651"/>
      <c r="O1" s="651"/>
      <c r="P1" s="652" t="str">
        <f>'[1]TT'!C2</f>
        <v>Đơn vị  báo cáo: 
Đơn vị nhận báo cáo: </v>
      </c>
      <c r="Q1" s="652"/>
      <c r="R1" s="652"/>
      <c r="S1" s="652"/>
      <c r="T1" s="652"/>
      <c r="U1" s="652"/>
    </row>
    <row r="2" spans="1:21" ht="17.25" customHeight="1">
      <c r="A2" s="2"/>
      <c r="B2" s="5"/>
      <c r="C2" s="31"/>
      <c r="D2" s="535"/>
      <c r="E2" s="31"/>
      <c r="F2" s="5"/>
      <c r="G2" s="5"/>
      <c r="H2" s="32"/>
      <c r="I2" s="33">
        <f>COUNTBLANK(D10:U48)</f>
        <v>1</v>
      </c>
      <c r="J2" s="7">
        <f>COUNTA(D10:U48)</f>
        <v>701</v>
      </c>
      <c r="K2" s="7">
        <f>I2+J2</f>
        <v>702</v>
      </c>
      <c r="L2" s="7"/>
      <c r="M2" s="34"/>
      <c r="N2" s="8"/>
      <c r="O2" s="8"/>
      <c r="P2" s="585" t="s">
        <v>84</v>
      </c>
      <c r="Q2" s="585"/>
      <c r="R2" s="585"/>
      <c r="S2" s="585"/>
      <c r="T2" s="585"/>
      <c r="U2" s="585"/>
    </row>
    <row r="3" spans="1:26" s="9" customFormat="1" ht="15.75" customHeight="1">
      <c r="A3" s="653" t="s">
        <v>2</v>
      </c>
      <c r="B3" s="653" t="s">
        <v>3</v>
      </c>
      <c r="C3" s="656" t="s">
        <v>5</v>
      </c>
      <c r="D3" s="642" t="s">
        <v>6</v>
      </c>
      <c r="E3" s="642"/>
      <c r="F3" s="641" t="s">
        <v>7</v>
      </c>
      <c r="G3" s="649" t="s">
        <v>85</v>
      </c>
      <c r="H3" s="641" t="s">
        <v>9</v>
      </c>
      <c r="I3" s="601" t="s">
        <v>6</v>
      </c>
      <c r="J3" s="602"/>
      <c r="K3" s="602"/>
      <c r="L3" s="602"/>
      <c r="M3" s="602"/>
      <c r="N3" s="602"/>
      <c r="O3" s="602"/>
      <c r="P3" s="602"/>
      <c r="Q3" s="602"/>
      <c r="R3" s="602"/>
      <c r="S3" s="602"/>
      <c r="T3" s="643" t="s">
        <v>10</v>
      </c>
      <c r="U3" s="646" t="s">
        <v>11</v>
      </c>
      <c r="V3" s="75"/>
      <c r="W3" s="39"/>
      <c r="X3" s="39"/>
      <c r="Y3" s="39"/>
      <c r="Z3" s="39"/>
    </row>
    <row r="4" spans="1:26" s="10" customFormat="1" ht="15.75" customHeight="1">
      <c r="A4" s="654"/>
      <c r="B4" s="654"/>
      <c r="C4" s="656"/>
      <c r="D4" s="648" t="s">
        <v>12</v>
      </c>
      <c r="E4" s="642" t="s">
        <v>13</v>
      </c>
      <c r="F4" s="641"/>
      <c r="G4" s="649"/>
      <c r="H4" s="641"/>
      <c r="I4" s="641" t="s">
        <v>14</v>
      </c>
      <c r="J4" s="642" t="s">
        <v>6</v>
      </c>
      <c r="K4" s="642"/>
      <c r="L4" s="642"/>
      <c r="M4" s="642"/>
      <c r="N4" s="642"/>
      <c r="O4" s="642"/>
      <c r="P4" s="642"/>
      <c r="Q4" s="649" t="s">
        <v>15</v>
      </c>
      <c r="R4" s="641" t="s">
        <v>16</v>
      </c>
      <c r="S4" s="640" t="s">
        <v>17</v>
      </c>
      <c r="T4" s="644"/>
      <c r="U4" s="647"/>
      <c r="V4" s="76"/>
      <c r="W4" s="40"/>
      <c r="X4" s="40"/>
      <c r="Y4" s="40"/>
      <c r="Z4" s="40"/>
    </row>
    <row r="5" spans="1:26" s="9" customFormat="1" ht="15.75" customHeight="1">
      <c r="A5" s="654"/>
      <c r="B5" s="654"/>
      <c r="C5" s="656"/>
      <c r="D5" s="648"/>
      <c r="E5" s="642"/>
      <c r="F5" s="641"/>
      <c r="G5" s="649"/>
      <c r="H5" s="641"/>
      <c r="I5" s="641"/>
      <c r="J5" s="641" t="s">
        <v>18</v>
      </c>
      <c r="K5" s="642" t="s">
        <v>6</v>
      </c>
      <c r="L5" s="642"/>
      <c r="M5" s="642"/>
      <c r="N5" s="641" t="s">
        <v>19</v>
      </c>
      <c r="O5" s="641" t="s">
        <v>20</v>
      </c>
      <c r="P5" s="641" t="s">
        <v>21</v>
      </c>
      <c r="Q5" s="649"/>
      <c r="R5" s="641"/>
      <c r="S5" s="640"/>
      <c r="T5" s="644"/>
      <c r="U5" s="647"/>
      <c r="V5" s="75"/>
      <c r="W5" s="39"/>
      <c r="X5" s="39"/>
      <c r="Y5" s="39"/>
      <c r="Z5" s="39"/>
    </row>
    <row r="6" spans="1:26" s="9" customFormat="1" ht="15.75" customHeight="1">
      <c r="A6" s="654"/>
      <c r="B6" s="654"/>
      <c r="C6" s="656"/>
      <c r="D6" s="648"/>
      <c r="E6" s="642"/>
      <c r="F6" s="641"/>
      <c r="G6" s="649"/>
      <c r="H6" s="641"/>
      <c r="I6" s="641"/>
      <c r="J6" s="641"/>
      <c r="K6" s="642"/>
      <c r="L6" s="642"/>
      <c r="M6" s="642"/>
      <c r="N6" s="641"/>
      <c r="O6" s="641"/>
      <c r="P6" s="641"/>
      <c r="Q6" s="649"/>
      <c r="R6" s="641"/>
      <c r="S6" s="640"/>
      <c r="T6" s="644"/>
      <c r="U6" s="647"/>
      <c r="V6" s="75"/>
      <c r="W6" s="39"/>
      <c r="X6" s="39"/>
      <c r="Y6" s="39"/>
      <c r="Z6" s="39"/>
    </row>
    <row r="7" spans="1:26" s="9" customFormat="1" ht="69" customHeight="1">
      <c r="A7" s="655"/>
      <c r="B7" s="655"/>
      <c r="C7" s="656"/>
      <c r="D7" s="648"/>
      <c r="E7" s="642"/>
      <c r="F7" s="641"/>
      <c r="G7" s="649"/>
      <c r="H7" s="641"/>
      <c r="I7" s="641"/>
      <c r="J7" s="641"/>
      <c r="K7" s="37" t="s">
        <v>22</v>
      </c>
      <c r="L7" s="37" t="s">
        <v>23</v>
      </c>
      <c r="M7" s="37" t="s">
        <v>86</v>
      </c>
      <c r="N7" s="641"/>
      <c r="O7" s="641"/>
      <c r="P7" s="641"/>
      <c r="Q7" s="649"/>
      <c r="R7" s="641"/>
      <c r="S7" s="640"/>
      <c r="T7" s="645"/>
      <c r="U7" s="647"/>
      <c r="V7" s="75"/>
      <c r="W7" s="42"/>
      <c r="X7" s="39"/>
      <c r="Y7" s="39"/>
      <c r="Z7" s="39"/>
    </row>
    <row r="8" spans="1:21" ht="14.25" customHeight="1">
      <c r="A8" s="623" t="s">
        <v>24</v>
      </c>
      <c r="B8" s="624"/>
      <c r="C8" s="11" t="s">
        <v>25</v>
      </c>
      <c r="D8" s="536" t="s">
        <v>26</v>
      </c>
      <c r="E8" s="11" t="s">
        <v>27</v>
      </c>
      <c r="F8" s="11" t="s">
        <v>28</v>
      </c>
      <c r="G8" s="11" t="s">
        <v>29</v>
      </c>
      <c r="H8" s="11" t="s">
        <v>30</v>
      </c>
      <c r="I8" s="11" t="s">
        <v>31</v>
      </c>
      <c r="J8" s="11" t="s">
        <v>32</v>
      </c>
      <c r="K8" s="11" t="s">
        <v>33</v>
      </c>
      <c r="L8" s="11" t="s">
        <v>34</v>
      </c>
      <c r="M8" s="11" t="s">
        <v>35</v>
      </c>
      <c r="N8" s="11" t="s">
        <v>36</v>
      </c>
      <c r="O8" s="11" t="s">
        <v>37</v>
      </c>
      <c r="P8" s="11" t="s">
        <v>38</v>
      </c>
      <c r="Q8" s="11" t="s">
        <v>39</v>
      </c>
      <c r="R8" s="11" t="s">
        <v>40</v>
      </c>
      <c r="S8" s="11" t="s">
        <v>41</v>
      </c>
      <c r="T8" s="11" t="s">
        <v>42</v>
      </c>
      <c r="U8" s="11" t="s">
        <v>43</v>
      </c>
    </row>
    <row r="9" spans="1:26" ht="23.25" customHeight="1">
      <c r="A9" s="623" t="s">
        <v>87</v>
      </c>
      <c r="B9" s="624"/>
      <c r="C9" s="49">
        <f>C10+C16</f>
        <v>1187175109</v>
      </c>
      <c r="D9" s="49">
        <f>D10+D16</f>
        <v>960690811</v>
      </c>
      <c r="E9" s="49">
        <f aca="true" t="shared" si="0" ref="E9:T9">E10+E16</f>
        <v>226484298</v>
      </c>
      <c r="F9" s="49">
        <f t="shared" si="0"/>
        <v>168058013</v>
      </c>
      <c r="G9" s="49">
        <f t="shared" si="0"/>
        <v>0</v>
      </c>
      <c r="H9" s="49">
        <f t="shared" si="0"/>
        <v>1019117096</v>
      </c>
      <c r="I9" s="49">
        <f t="shared" si="0"/>
        <v>781051812</v>
      </c>
      <c r="J9" s="49">
        <f t="shared" si="0"/>
        <v>674566695</v>
      </c>
      <c r="K9" s="49">
        <f t="shared" si="0"/>
        <v>36675773</v>
      </c>
      <c r="L9" s="49">
        <f t="shared" si="0"/>
        <v>637888166</v>
      </c>
      <c r="M9" s="49">
        <f t="shared" si="0"/>
        <v>2756</v>
      </c>
      <c r="N9" s="49">
        <f>N10+N16</f>
        <v>106278321</v>
      </c>
      <c r="O9" s="49">
        <f t="shared" si="0"/>
        <v>0</v>
      </c>
      <c r="P9" s="49">
        <f t="shared" si="0"/>
        <v>206796</v>
      </c>
      <c r="Q9" s="49">
        <f>Q10+Q16</f>
        <v>237962061</v>
      </c>
      <c r="R9" s="49">
        <f t="shared" si="0"/>
        <v>0</v>
      </c>
      <c r="S9" s="49">
        <f t="shared" si="0"/>
        <v>103223</v>
      </c>
      <c r="T9" s="49">
        <f t="shared" si="0"/>
        <v>344550401</v>
      </c>
      <c r="U9" s="50">
        <f aca="true" t="shared" si="1" ref="U9:U48">IF(I9&lt;&gt;0,J9/I9,"")</f>
        <v>0.8636644645541134</v>
      </c>
      <c r="V9" s="77">
        <f>IF(H9=C9-F9-G9,H9,"KT lai")</f>
        <v>1019117096</v>
      </c>
      <c r="W9" s="79">
        <f>I9+Q9+R9+S9</f>
        <v>1019117096</v>
      </c>
      <c r="X9" s="79">
        <f>V9-W9</f>
        <v>0</v>
      </c>
      <c r="Y9" s="79"/>
      <c r="Z9" s="79"/>
    </row>
    <row r="10" spans="1:26" s="55" customFormat="1" ht="24" customHeight="1">
      <c r="A10" s="56" t="s">
        <v>46</v>
      </c>
      <c r="B10" s="52" t="s">
        <v>88</v>
      </c>
      <c r="C10" s="53">
        <f>SUM(C11:C15)</f>
        <v>671714934</v>
      </c>
      <c r="D10" s="53">
        <f>SUM(D11:D15)</f>
        <v>657339882</v>
      </c>
      <c r="E10" s="53">
        <f>SUM(E11:E15)</f>
        <v>14375052</v>
      </c>
      <c r="F10" s="53">
        <f>SUM(F11:F15)</f>
        <v>187586</v>
      </c>
      <c r="G10" s="53">
        <f>SUM(G11:G15)</f>
        <v>0</v>
      </c>
      <c r="H10" s="53">
        <f aca="true" t="shared" si="2" ref="H10:T10">SUM(H11:H15)</f>
        <v>671527348</v>
      </c>
      <c r="I10" s="53">
        <f t="shared" si="2"/>
        <v>658787503</v>
      </c>
      <c r="J10" s="53">
        <f t="shared" si="2"/>
        <v>639642571</v>
      </c>
      <c r="K10" s="53">
        <f t="shared" si="2"/>
        <v>8750762</v>
      </c>
      <c r="L10" s="53">
        <f t="shared" si="2"/>
        <v>630891809</v>
      </c>
      <c r="M10" s="53">
        <f t="shared" si="2"/>
        <v>0</v>
      </c>
      <c r="N10" s="53">
        <f t="shared" si="2"/>
        <v>19144932</v>
      </c>
      <c r="O10" s="53">
        <f t="shared" si="2"/>
        <v>0</v>
      </c>
      <c r="P10" s="53">
        <f t="shared" si="2"/>
        <v>0</v>
      </c>
      <c r="Q10" s="53">
        <f t="shared" si="2"/>
        <v>12739845</v>
      </c>
      <c r="R10" s="53">
        <f t="shared" si="2"/>
        <v>0</v>
      </c>
      <c r="S10" s="53">
        <f t="shared" si="2"/>
        <v>0</v>
      </c>
      <c r="T10" s="53">
        <f t="shared" si="2"/>
        <v>31884777</v>
      </c>
      <c r="U10" s="54">
        <f t="shared" si="1"/>
        <v>0.9709391390807849</v>
      </c>
      <c r="V10" s="77">
        <f>IF(H10=C10-F10-G10,H10,"KT lai")</f>
        <v>671527348</v>
      </c>
      <c r="W10" s="79">
        <f>I10+Q10+R10+S10</f>
        <v>671527348</v>
      </c>
      <c r="X10" s="79">
        <f>V10-W10</f>
        <v>0</v>
      </c>
      <c r="Y10" s="79"/>
      <c r="Z10" s="79"/>
    </row>
    <row r="11" spans="1:26" s="14" customFormat="1" ht="21.75" customHeight="1">
      <c r="A11" s="35">
        <v>1.1</v>
      </c>
      <c r="B11" s="36" t="s">
        <v>47</v>
      </c>
      <c r="C11" s="48">
        <f>D11+E11</f>
        <v>5470901</v>
      </c>
      <c r="D11" s="48">
        <f>'[7]05 Quy'!D11</f>
        <v>5135701</v>
      </c>
      <c r="E11" s="47">
        <v>335200</v>
      </c>
      <c r="F11" s="47">
        <v>0</v>
      </c>
      <c r="G11" s="47">
        <v>0</v>
      </c>
      <c r="H11" s="48">
        <f aca="true" t="shared" si="3" ref="H11:H48">C11-G11-F11</f>
        <v>5470901</v>
      </c>
      <c r="I11" s="48">
        <f>J11+N11+O11+P11</f>
        <v>4681692</v>
      </c>
      <c r="J11" s="48">
        <f aca="true" t="shared" si="4" ref="J11:J48">K11+L11+M11</f>
        <v>320575</v>
      </c>
      <c r="K11" s="47">
        <v>320575</v>
      </c>
      <c r="L11" s="47">
        <v>0</v>
      </c>
      <c r="M11" s="47">
        <v>0</v>
      </c>
      <c r="N11" s="47">
        <v>4361117</v>
      </c>
      <c r="O11" s="47">
        <v>0</v>
      </c>
      <c r="P11" s="47">
        <v>0</v>
      </c>
      <c r="Q11" s="469">
        <f>H11-I11-R11-S11</f>
        <v>789209</v>
      </c>
      <c r="R11" s="47">
        <v>0</v>
      </c>
      <c r="S11" s="47">
        <v>0</v>
      </c>
      <c r="T11" s="48">
        <f aca="true" t="shared" si="5" ref="T11:T48">SUM(N11:S11)</f>
        <v>5150326</v>
      </c>
      <c r="U11" s="50">
        <f t="shared" si="1"/>
        <v>0.06847417557583882</v>
      </c>
      <c r="V11" s="77">
        <f aca="true" t="shared" si="6" ref="V11:V48">IF(H11=C11-F11-G11,H11,"KT lai")</f>
        <v>5470901</v>
      </c>
      <c r="W11" s="79">
        <f aca="true" t="shared" si="7" ref="W11:W48">I11+Q11+R11+S11</f>
        <v>5470901</v>
      </c>
      <c r="X11" s="79">
        <f aca="true" t="shared" si="8" ref="X11:X48">V11-W11</f>
        <v>0</v>
      </c>
      <c r="Y11" s="79"/>
      <c r="Z11" s="79"/>
    </row>
    <row r="12" spans="1:26" s="14" customFormat="1" ht="21.75" customHeight="1">
      <c r="A12" s="35">
        <v>1.2</v>
      </c>
      <c r="B12" s="36" t="s">
        <v>48</v>
      </c>
      <c r="C12" s="48">
        <f>D12+E12</f>
        <v>15020771</v>
      </c>
      <c r="D12" s="48">
        <f>'[7]05 Nhung'!D11</f>
        <v>7777388</v>
      </c>
      <c r="E12" s="47">
        <v>7243383</v>
      </c>
      <c r="F12" s="47">
        <v>54088</v>
      </c>
      <c r="G12" s="47">
        <v>0</v>
      </c>
      <c r="H12" s="48">
        <f t="shared" si="3"/>
        <v>14966683</v>
      </c>
      <c r="I12" s="48">
        <f>J12+N12+O12+P12</f>
        <v>9360151</v>
      </c>
      <c r="J12" s="48">
        <f t="shared" si="4"/>
        <v>6707936</v>
      </c>
      <c r="K12" s="47">
        <v>6707936</v>
      </c>
      <c r="L12" s="47">
        <v>0</v>
      </c>
      <c r="M12" s="47">
        <v>0</v>
      </c>
      <c r="N12" s="47">
        <v>2652215</v>
      </c>
      <c r="O12" s="47">
        <v>0</v>
      </c>
      <c r="P12" s="47">
        <v>0</v>
      </c>
      <c r="Q12" s="469">
        <f>H12-I12-R12-S12</f>
        <v>5606532</v>
      </c>
      <c r="R12" s="47">
        <v>0</v>
      </c>
      <c r="S12" s="47">
        <v>0</v>
      </c>
      <c r="T12" s="48">
        <f t="shared" si="5"/>
        <v>8258747</v>
      </c>
      <c r="U12" s="50">
        <f t="shared" si="1"/>
        <v>0.7166482677469627</v>
      </c>
      <c r="V12" s="77">
        <f t="shared" si="6"/>
        <v>14966683</v>
      </c>
      <c r="W12" s="79">
        <f t="shared" si="7"/>
        <v>14966683</v>
      </c>
      <c r="X12" s="79">
        <f t="shared" si="8"/>
        <v>0</v>
      </c>
      <c r="Y12" s="79"/>
      <c r="Z12" s="79"/>
    </row>
    <row r="13" spans="1:26" s="14" customFormat="1" ht="21.75" customHeight="1">
      <c r="A13" s="35">
        <v>1.3</v>
      </c>
      <c r="B13" s="36" t="s">
        <v>49</v>
      </c>
      <c r="C13" s="48">
        <f>D13+E13</f>
        <v>637516151</v>
      </c>
      <c r="D13" s="48">
        <f>'[7]05 Phuong'!D11</f>
        <v>632757021</v>
      </c>
      <c r="E13" s="47">
        <v>4759130</v>
      </c>
      <c r="F13" s="47">
        <v>0</v>
      </c>
      <c r="G13" s="47">
        <v>0</v>
      </c>
      <c r="H13" s="48">
        <f t="shared" si="3"/>
        <v>637516151</v>
      </c>
      <c r="I13" s="48">
        <f>J13+N13+O13+P13</f>
        <v>636652228</v>
      </c>
      <c r="J13" s="48">
        <f t="shared" si="4"/>
        <v>631490592</v>
      </c>
      <c r="K13" s="47">
        <v>618783</v>
      </c>
      <c r="L13" s="47">
        <v>630871809</v>
      </c>
      <c r="M13" s="47">
        <v>0</v>
      </c>
      <c r="N13" s="47">
        <v>5161636</v>
      </c>
      <c r="O13" s="47">
        <v>0</v>
      </c>
      <c r="P13" s="47">
        <v>0</v>
      </c>
      <c r="Q13" s="469">
        <f>H13-I13-R13-S13</f>
        <v>863923</v>
      </c>
      <c r="R13" s="47">
        <v>0</v>
      </c>
      <c r="S13" s="47">
        <v>0</v>
      </c>
      <c r="T13" s="48">
        <f>SUM(N13:S13)</f>
        <v>6025559</v>
      </c>
      <c r="U13" s="50">
        <f t="shared" si="1"/>
        <v>0.9918925344591741</v>
      </c>
      <c r="V13" s="77">
        <f t="shared" si="6"/>
        <v>637516151</v>
      </c>
      <c r="W13" s="79">
        <f>I13+Q13+R13+S13</f>
        <v>637516151</v>
      </c>
      <c r="X13" s="79">
        <f t="shared" si="8"/>
        <v>0</v>
      </c>
      <c r="Y13" s="79"/>
      <c r="Z13" s="79"/>
    </row>
    <row r="14" spans="1:26" s="14" customFormat="1" ht="21.75" customHeight="1">
      <c r="A14" s="35">
        <v>1.4</v>
      </c>
      <c r="B14" s="36" t="s">
        <v>70</v>
      </c>
      <c r="C14" s="48">
        <f>D14+E14</f>
        <v>952569</v>
      </c>
      <c r="D14" s="537">
        <f>'[7]05 Hoan'!D11</f>
        <v>284397</v>
      </c>
      <c r="E14" s="47">
        <v>668172</v>
      </c>
      <c r="F14" s="47">
        <v>95640</v>
      </c>
      <c r="G14" s="47">
        <v>0</v>
      </c>
      <c r="H14" s="48">
        <f>C14-G14-F14</f>
        <v>856929</v>
      </c>
      <c r="I14" s="48">
        <f>J14+N14+O14+P14</f>
        <v>639603</v>
      </c>
      <c r="J14" s="48">
        <f>K14+L14+M14</f>
        <v>442866</v>
      </c>
      <c r="K14" s="47">
        <v>422866</v>
      </c>
      <c r="L14" s="47">
        <v>20000</v>
      </c>
      <c r="M14" s="47">
        <v>0</v>
      </c>
      <c r="N14" s="47">
        <v>196737</v>
      </c>
      <c r="O14" s="47">
        <v>0</v>
      </c>
      <c r="P14" s="47">
        <v>0</v>
      </c>
      <c r="Q14" s="469">
        <f>H14-I14-R14-S14</f>
        <v>217326</v>
      </c>
      <c r="R14" s="47">
        <v>0</v>
      </c>
      <c r="S14" s="47">
        <v>0</v>
      </c>
      <c r="T14" s="48">
        <f>SUM(N14:S14)</f>
        <v>414063</v>
      </c>
      <c r="U14" s="50">
        <f>IF(I14&lt;&gt;0,J14/I14,"")</f>
        <v>0.6924076341105342</v>
      </c>
      <c r="V14" s="77">
        <f>IF(H14=C14-F14-G14,H14,"KT lai")</f>
        <v>856929</v>
      </c>
      <c r="W14" s="79">
        <f>I14+Q14+R14+S14</f>
        <v>856929</v>
      </c>
      <c r="X14" s="79">
        <f>V14-W14</f>
        <v>0</v>
      </c>
      <c r="Y14" s="79"/>
      <c r="Z14" s="79"/>
    </row>
    <row r="15" spans="1:26" s="14" customFormat="1" ht="21.75" customHeight="1">
      <c r="A15" s="35">
        <v>1.5</v>
      </c>
      <c r="B15" s="36" t="s">
        <v>354</v>
      </c>
      <c r="C15" s="48">
        <f>D15+E15</f>
        <v>12754542</v>
      </c>
      <c r="D15" s="48">
        <f>'[7]05 Hiep'!D11</f>
        <v>11385375</v>
      </c>
      <c r="E15" s="47">
        <v>1369167</v>
      </c>
      <c r="F15" s="47">
        <v>37858</v>
      </c>
      <c r="G15" s="47">
        <v>0</v>
      </c>
      <c r="H15" s="48">
        <f t="shared" si="3"/>
        <v>12716684</v>
      </c>
      <c r="I15" s="48">
        <f>J15+N15+O15+P15</f>
        <v>7453829</v>
      </c>
      <c r="J15" s="48">
        <f t="shared" si="4"/>
        <v>680602</v>
      </c>
      <c r="K15" s="47">
        <v>680602</v>
      </c>
      <c r="L15" s="47">
        <v>0</v>
      </c>
      <c r="M15" s="47">
        <v>0</v>
      </c>
      <c r="N15" s="47">
        <v>6773227</v>
      </c>
      <c r="O15" s="47">
        <v>0</v>
      </c>
      <c r="P15" s="47">
        <v>0</v>
      </c>
      <c r="Q15" s="469">
        <f>H15-I15-R15-S15</f>
        <v>5262855</v>
      </c>
      <c r="R15" s="47">
        <v>0</v>
      </c>
      <c r="S15" s="47">
        <v>0</v>
      </c>
      <c r="T15" s="48">
        <f t="shared" si="5"/>
        <v>12036082</v>
      </c>
      <c r="U15" s="50">
        <f>IF(I15&lt;&gt;0,J15/I15,"")</f>
        <v>0.0913090439826296</v>
      </c>
      <c r="V15" s="77">
        <f t="shared" si="6"/>
        <v>12716684</v>
      </c>
      <c r="W15" s="79">
        <f t="shared" si="7"/>
        <v>12716684</v>
      </c>
      <c r="X15" s="79">
        <f t="shared" si="8"/>
        <v>0</v>
      </c>
      <c r="Y15" s="79"/>
      <c r="Z15" s="79"/>
    </row>
    <row r="16" spans="1:26" s="55" customFormat="1" ht="33" customHeight="1">
      <c r="A16" s="56" t="s">
        <v>50</v>
      </c>
      <c r="B16" s="52" t="s">
        <v>51</v>
      </c>
      <c r="C16" s="472">
        <f>E16+D16</f>
        <v>515460175</v>
      </c>
      <c r="D16" s="47">
        <f>SUM(D17,D22,D27,D33,D39,D44)</f>
        <v>303350929</v>
      </c>
      <c r="E16" s="510">
        <f>SUM(E17,E22,E27,E33,E39,E44)</f>
        <v>212109246</v>
      </c>
      <c r="F16" s="510">
        <f>SUM(F17,F22,F27,F33,F39,F44)</f>
        <v>167870427</v>
      </c>
      <c r="G16" s="510">
        <f>SUM(G17,G22,G27,G33,G39,G44)</f>
        <v>0</v>
      </c>
      <c r="H16" s="53">
        <f>H17+H22+H27+H33+H39+H44</f>
        <v>347589748</v>
      </c>
      <c r="I16" s="53">
        <f>I17+I22+I27+I33+I39+I44</f>
        <v>122264309</v>
      </c>
      <c r="J16" s="53">
        <f>J17+J22+J27+J33+J39+J44</f>
        <v>34924124</v>
      </c>
      <c r="K16" s="510">
        <f aca="true" t="shared" si="9" ref="K16:P16">SUM(K17,K22,K27,K33,K39,K44)</f>
        <v>27925011</v>
      </c>
      <c r="L16" s="510">
        <f t="shared" si="9"/>
        <v>6996357</v>
      </c>
      <c r="M16" s="510">
        <f t="shared" si="9"/>
        <v>2756</v>
      </c>
      <c r="N16" s="510">
        <f t="shared" si="9"/>
        <v>87133389</v>
      </c>
      <c r="O16" s="510">
        <f t="shared" si="9"/>
        <v>0</v>
      </c>
      <c r="P16" s="510">
        <f t="shared" si="9"/>
        <v>206796</v>
      </c>
      <c r="Q16" s="53">
        <f>Q17+Q22+Q27+Q33+Q39+Q44</f>
        <v>225222216</v>
      </c>
      <c r="R16" s="47">
        <f>SUM(R17,R22,R27,R33,R39,R44)</f>
        <v>0</v>
      </c>
      <c r="S16" s="47">
        <f>SUM(S17,S22,S27,S33,S39,S44)</f>
        <v>103223</v>
      </c>
      <c r="T16" s="53">
        <f>T17+T22+T27+T33+T39+T44</f>
        <v>312665624</v>
      </c>
      <c r="U16" s="54">
        <f t="shared" si="1"/>
        <v>0.285644472092015</v>
      </c>
      <c r="V16" s="77">
        <f t="shared" si="6"/>
        <v>347589748</v>
      </c>
      <c r="W16" s="79">
        <f t="shared" si="7"/>
        <v>347589748</v>
      </c>
      <c r="X16" s="79">
        <f t="shared" si="8"/>
        <v>0</v>
      </c>
      <c r="Y16" s="79"/>
      <c r="Z16" s="79"/>
    </row>
    <row r="17" spans="1:26" s="55" customFormat="1" ht="23.25" customHeight="1">
      <c r="A17" s="51">
        <v>1</v>
      </c>
      <c r="B17" s="52" t="s">
        <v>52</v>
      </c>
      <c r="C17" s="472">
        <f>E17+D17</f>
        <v>177991904</v>
      </c>
      <c r="D17" s="472">
        <f>'[6]05 Ly Nhan'!D10</f>
        <v>6785687</v>
      </c>
      <c r="E17" s="510">
        <f>SUM(E18:E21)</f>
        <v>171206217</v>
      </c>
      <c r="F17" s="510">
        <f>SUM(F18:F21)</f>
        <v>51000</v>
      </c>
      <c r="G17" s="510">
        <f>SUM(G18:G21)</f>
        <v>0</v>
      </c>
      <c r="H17" s="53">
        <f aca="true" t="shared" si="10" ref="H17:S17">SUM(H18:H21)</f>
        <v>177940904</v>
      </c>
      <c r="I17" s="53">
        <f t="shared" si="10"/>
        <v>12339613</v>
      </c>
      <c r="J17" s="53">
        <f t="shared" si="10"/>
        <v>7233799</v>
      </c>
      <c r="K17" s="510">
        <f t="shared" si="10"/>
        <v>2292853</v>
      </c>
      <c r="L17" s="510">
        <f t="shared" si="10"/>
        <v>4940946</v>
      </c>
      <c r="M17" s="510">
        <f t="shared" si="10"/>
        <v>0</v>
      </c>
      <c r="N17" s="510">
        <f t="shared" si="10"/>
        <v>4901504</v>
      </c>
      <c r="O17" s="510">
        <f t="shared" si="10"/>
        <v>0</v>
      </c>
      <c r="P17" s="510">
        <f>SUM(P18:P21)</f>
        <v>204310</v>
      </c>
      <c r="Q17" s="53">
        <f t="shared" si="10"/>
        <v>165601291</v>
      </c>
      <c r="R17" s="47">
        <f t="shared" si="10"/>
        <v>0</v>
      </c>
      <c r="S17" s="47">
        <f t="shared" si="10"/>
        <v>0</v>
      </c>
      <c r="T17" s="53">
        <f>SUM(T18:T21)</f>
        <v>170707105</v>
      </c>
      <c r="U17" s="54">
        <f t="shared" si="1"/>
        <v>0.5862257592681391</v>
      </c>
      <c r="V17" s="77">
        <f t="shared" si="6"/>
        <v>177940904</v>
      </c>
      <c r="W17" s="79">
        <f t="shared" si="7"/>
        <v>177940904</v>
      </c>
      <c r="X17" s="79">
        <f t="shared" si="8"/>
        <v>0</v>
      </c>
      <c r="Y17" s="79"/>
      <c r="Z17" s="79"/>
    </row>
    <row r="18" spans="1:26" s="14" customFormat="1" ht="24.75" customHeight="1">
      <c r="A18" s="35">
        <v>1.1</v>
      </c>
      <c r="B18" s="36" t="s">
        <v>53</v>
      </c>
      <c r="C18" s="472">
        <f>E18+D18</f>
        <v>166315649</v>
      </c>
      <c r="D18" s="472">
        <f>'[6]05 Ly Nhan'!D11</f>
        <v>1657944</v>
      </c>
      <c r="E18" s="47">
        <v>164657705</v>
      </c>
      <c r="F18" s="47">
        <v>0</v>
      </c>
      <c r="G18" s="47">
        <v>0</v>
      </c>
      <c r="H18" s="48">
        <f t="shared" si="3"/>
        <v>166315649</v>
      </c>
      <c r="I18" s="48">
        <f>J18+N18+O18+P18</f>
        <v>3157155</v>
      </c>
      <c r="J18" s="48">
        <f t="shared" si="4"/>
        <v>2065602</v>
      </c>
      <c r="K18" s="47">
        <v>1827893</v>
      </c>
      <c r="L18" s="47">
        <v>237709</v>
      </c>
      <c r="M18" s="47">
        <v>0</v>
      </c>
      <c r="N18" s="47">
        <v>1091553</v>
      </c>
      <c r="O18" s="47">
        <v>0</v>
      </c>
      <c r="P18" s="47">
        <v>0</v>
      </c>
      <c r="Q18" s="94">
        <f>H18-I18-R18-S18</f>
        <v>163158494</v>
      </c>
      <c r="R18" s="47">
        <v>0</v>
      </c>
      <c r="S18" s="47">
        <v>0</v>
      </c>
      <c r="T18" s="48">
        <f t="shared" si="5"/>
        <v>164250047</v>
      </c>
      <c r="U18" s="50">
        <f t="shared" si="1"/>
        <v>0.6542605605363057</v>
      </c>
      <c r="V18" s="77">
        <f t="shared" si="6"/>
        <v>166315649</v>
      </c>
      <c r="W18" s="79">
        <f t="shared" si="7"/>
        <v>166315649</v>
      </c>
      <c r="X18" s="79">
        <f t="shared" si="8"/>
        <v>0</v>
      </c>
      <c r="Y18" s="79"/>
      <c r="Z18" s="79"/>
    </row>
    <row r="19" spans="1:26" s="14" customFormat="1" ht="24.75" customHeight="1">
      <c r="A19" s="35">
        <v>1.2</v>
      </c>
      <c r="B19" s="36" t="s">
        <v>54</v>
      </c>
      <c r="C19" s="472">
        <f aca="true" t="shared" si="11" ref="C19:C48">E19+D19</f>
        <v>9083393</v>
      </c>
      <c r="D19" s="472">
        <f>'[6]05 Ly Nhan'!D12</f>
        <v>3060043</v>
      </c>
      <c r="E19" s="47">
        <v>6023350</v>
      </c>
      <c r="F19" s="47">
        <v>0</v>
      </c>
      <c r="G19" s="47">
        <v>0</v>
      </c>
      <c r="H19" s="48">
        <f t="shared" si="3"/>
        <v>9083393</v>
      </c>
      <c r="I19" s="48">
        <f aca="true" t="shared" si="12" ref="I19:I48">J19+N19+O19+P19</f>
        <v>7575542</v>
      </c>
      <c r="J19" s="48">
        <f t="shared" si="4"/>
        <v>4911198</v>
      </c>
      <c r="K19" s="47">
        <v>212017</v>
      </c>
      <c r="L19" s="47">
        <v>4699181</v>
      </c>
      <c r="M19" s="47">
        <v>0</v>
      </c>
      <c r="N19" s="47">
        <v>2645283</v>
      </c>
      <c r="O19" s="47">
        <v>0</v>
      </c>
      <c r="P19" s="47">
        <v>19061</v>
      </c>
      <c r="Q19" s="94">
        <f>H19-I19-R19-S19</f>
        <v>1507851</v>
      </c>
      <c r="R19" s="47">
        <v>0</v>
      </c>
      <c r="S19" s="47">
        <v>0</v>
      </c>
      <c r="T19" s="48">
        <f t="shared" si="5"/>
        <v>4172195</v>
      </c>
      <c r="U19" s="50">
        <f t="shared" si="1"/>
        <v>0.6482965839275923</v>
      </c>
      <c r="V19" s="77">
        <f t="shared" si="6"/>
        <v>9083393</v>
      </c>
      <c r="W19" s="79">
        <f t="shared" si="7"/>
        <v>9083393</v>
      </c>
      <c r="X19" s="79">
        <f t="shared" si="8"/>
        <v>0</v>
      </c>
      <c r="Y19" s="79"/>
      <c r="Z19" s="79"/>
    </row>
    <row r="20" spans="1:26" s="14" customFormat="1" ht="24.75" customHeight="1">
      <c r="A20" s="35">
        <v>1.3</v>
      </c>
      <c r="B20" s="36" t="s">
        <v>55</v>
      </c>
      <c r="C20" s="472">
        <f t="shared" si="11"/>
        <v>2420048</v>
      </c>
      <c r="D20" s="472">
        <f>'[6]05 Ly Nhan'!D13</f>
        <v>1946231</v>
      </c>
      <c r="E20" s="47">
        <v>473817</v>
      </c>
      <c r="F20" s="47">
        <v>51000</v>
      </c>
      <c r="G20" s="47">
        <v>0</v>
      </c>
      <c r="H20" s="48">
        <f t="shared" si="3"/>
        <v>2369048</v>
      </c>
      <c r="I20" s="48">
        <f t="shared" si="12"/>
        <v>1484913</v>
      </c>
      <c r="J20" s="48">
        <f t="shared" si="4"/>
        <v>152694</v>
      </c>
      <c r="K20" s="47">
        <v>152694</v>
      </c>
      <c r="L20" s="47">
        <v>0</v>
      </c>
      <c r="M20" s="47">
        <v>0</v>
      </c>
      <c r="N20" s="47">
        <v>1146970</v>
      </c>
      <c r="O20" s="47">
        <v>0</v>
      </c>
      <c r="P20" s="47">
        <v>185249</v>
      </c>
      <c r="Q20" s="94">
        <f>H20-I20-R20-S20</f>
        <v>884135</v>
      </c>
      <c r="R20" s="47">
        <v>0</v>
      </c>
      <c r="S20" s="47">
        <v>0</v>
      </c>
      <c r="T20" s="48">
        <f t="shared" si="5"/>
        <v>2216354</v>
      </c>
      <c r="U20" s="50">
        <f t="shared" si="1"/>
        <v>0.10283026682371291</v>
      </c>
      <c r="V20" s="77">
        <f t="shared" si="6"/>
        <v>2369048</v>
      </c>
      <c r="W20" s="79">
        <f t="shared" si="7"/>
        <v>2369048</v>
      </c>
      <c r="X20" s="79">
        <f t="shared" si="8"/>
        <v>0</v>
      </c>
      <c r="Y20" s="79"/>
      <c r="Z20" s="79"/>
    </row>
    <row r="21" spans="1:26" s="14" customFormat="1" ht="24.75" customHeight="1">
      <c r="A21" s="35">
        <v>1.4</v>
      </c>
      <c r="B21" s="36" t="s">
        <v>56</v>
      </c>
      <c r="C21" s="472">
        <f t="shared" si="11"/>
        <v>172814</v>
      </c>
      <c r="D21" s="472">
        <f>'[6]05 Ly Nhan'!D14</f>
        <v>121469</v>
      </c>
      <c r="E21" s="47">
        <v>51345</v>
      </c>
      <c r="F21" s="47">
        <v>0</v>
      </c>
      <c r="G21" s="47">
        <v>0</v>
      </c>
      <c r="H21" s="48">
        <f t="shared" si="3"/>
        <v>172814</v>
      </c>
      <c r="I21" s="48">
        <f t="shared" si="12"/>
        <v>122003</v>
      </c>
      <c r="J21" s="48">
        <f t="shared" si="4"/>
        <v>104305</v>
      </c>
      <c r="K21" s="47">
        <v>100249</v>
      </c>
      <c r="L21" s="47">
        <v>4056</v>
      </c>
      <c r="M21" s="47">
        <v>0</v>
      </c>
      <c r="N21" s="47">
        <v>17698</v>
      </c>
      <c r="O21" s="47">
        <v>0</v>
      </c>
      <c r="P21" s="47">
        <v>0</v>
      </c>
      <c r="Q21" s="94">
        <f>H21-I21-R21-S21</f>
        <v>50811</v>
      </c>
      <c r="R21" s="47">
        <v>0</v>
      </c>
      <c r="S21" s="47">
        <v>0</v>
      </c>
      <c r="T21" s="48">
        <f t="shared" si="5"/>
        <v>68509</v>
      </c>
      <c r="U21" s="50">
        <f t="shared" si="1"/>
        <v>0.8549379933280329</v>
      </c>
      <c r="V21" s="77">
        <f t="shared" si="6"/>
        <v>172814</v>
      </c>
      <c r="W21" s="79">
        <f t="shared" si="7"/>
        <v>172814</v>
      </c>
      <c r="X21" s="79">
        <f t="shared" si="8"/>
        <v>0</v>
      </c>
      <c r="Y21" s="79"/>
      <c r="Z21" s="79"/>
    </row>
    <row r="22" spans="1:26" s="55" customFormat="1" ht="23.25" customHeight="1">
      <c r="A22" s="51">
        <v>2</v>
      </c>
      <c r="B22" s="52" t="s">
        <v>57</v>
      </c>
      <c r="C22" s="472">
        <f t="shared" si="11"/>
        <v>170650481</v>
      </c>
      <c r="D22" s="505">
        <f>SUM(D23:D26)</f>
        <v>165383768</v>
      </c>
      <c r="E22" s="510">
        <f aca="true" t="shared" si="13" ref="E22:J22">SUM(E23:E26)</f>
        <v>5266713</v>
      </c>
      <c r="F22" s="510">
        <f t="shared" si="13"/>
        <v>164519094</v>
      </c>
      <c r="G22" s="510">
        <f t="shared" si="13"/>
        <v>0</v>
      </c>
      <c r="H22" s="53">
        <f t="shared" si="13"/>
        <v>6131387</v>
      </c>
      <c r="I22" s="53">
        <f t="shared" si="13"/>
        <v>5769445</v>
      </c>
      <c r="J22" s="53">
        <f t="shared" si="13"/>
        <v>2051229</v>
      </c>
      <c r="K22" s="510">
        <v>859706</v>
      </c>
      <c r="L22" s="510">
        <v>1188767</v>
      </c>
      <c r="M22" s="510">
        <v>2756</v>
      </c>
      <c r="N22" s="510">
        <v>3718216</v>
      </c>
      <c r="O22" s="510">
        <v>0</v>
      </c>
      <c r="P22" s="510">
        <f>SUM(P23:P26)</f>
        <v>0</v>
      </c>
      <c r="Q22" s="53">
        <f>SUM(Q23:Q26)</f>
        <v>361942</v>
      </c>
      <c r="R22" s="47">
        <f>SUM(R23:R26)</f>
        <v>0</v>
      </c>
      <c r="S22" s="47">
        <f>SUM(S23:S26)</f>
        <v>0</v>
      </c>
      <c r="T22" s="53">
        <f>SUM(T23:T26)</f>
        <v>4080158</v>
      </c>
      <c r="U22" s="54">
        <f t="shared" si="1"/>
        <v>0.3555331578687378</v>
      </c>
      <c r="V22" s="77">
        <f t="shared" si="6"/>
        <v>6131387</v>
      </c>
      <c r="W22" s="79">
        <f t="shared" si="7"/>
        <v>6131387</v>
      </c>
      <c r="X22" s="79">
        <f t="shared" si="8"/>
        <v>0</v>
      </c>
      <c r="Y22" s="79"/>
      <c r="Z22" s="79"/>
    </row>
    <row r="23" spans="1:26" s="14" customFormat="1" ht="24.75" customHeight="1">
      <c r="A23" s="35">
        <v>2.1</v>
      </c>
      <c r="B23" s="36" t="s">
        <v>59</v>
      </c>
      <c r="C23" s="472">
        <f t="shared" si="11"/>
        <v>163786969</v>
      </c>
      <c r="D23" s="471">
        <f>'[6]05 Binh Luc'!D11</f>
        <v>163333335</v>
      </c>
      <c r="E23" s="47">
        <v>453634</v>
      </c>
      <c r="F23" s="47">
        <v>162798434</v>
      </c>
      <c r="G23" s="47">
        <v>0</v>
      </c>
      <c r="H23" s="48">
        <f t="shared" si="3"/>
        <v>988535</v>
      </c>
      <c r="I23" s="48">
        <f t="shared" si="12"/>
        <v>971036</v>
      </c>
      <c r="J23" s="48">
        <f t="shared" si="4"/>
        <v>480546</v>
      </c>
      <c r="K23" s="47">
        <v>468096</v>
      </c>
      <c r="L23" s="47">
        <v>12450</v>
      </c>
      <c r="M23" s="47">
        <v>0</v>
      </c>
      <c r="N23" s="47">
        <v>490490</v>
      </c>
      <c r="O23" s="47">
        <v>0</v>
      </c>
      <c r="P23" s="47">
        <v>0</v>
      </c>
      <c r="Q23" s="94">
        <f>H23-I23-R23-S23</f>
        <v>17499</v>
      </c>
      <c r="R23" s="47">
        <v>0</v>
      </c>
      <c r="S23" s="47">
        <v>0</v>
      </c>
      <c r="T23" s="48">
        <f t="shared" si="5"/>
        <v>507989</v>
      </c>
      <c r="U23" s="50">
        <f t="shared" si="1"/>
        <v>0.4948796955004758</v>
      </c>
      <c r="V23" s="77">
        <f t="shared" si="6"/>
        <v>988535</v>
      </c>
      <c r="W23" s="79">
        <f t="shared" si="7"/>
        <v>988535</v>
      </c>
      <c r="X23" s="79">
        <f t="shared" si="8"/>
        <v>0</v>
      </c>
      <c r="Y23" s="79"/>
      <c r="Z23" s="79"/>
    </row>
    <row r="24" spans="1:26" s="14" customFormat="1" ht="24.75" customHeight="1">
      <c r="A24" s="35">
        <v>2.2</v>
      </c>
      <c r="B24" s="36" t="s">
        <v>60</v>
      </c>
      <c r="C24" s="472">
        <f t="shared" si="11"/>
        <v>525918</v>
      </c>
      <c r="D24" s="471">
        <f>'[6]05 Binh Luc'!D12</f>
        <v>421340</v>
      </c>
      <c r="E24" s="47">
        <v>104578</v>
      </c>
      <c r="F24" s="47">
        <v>0</v>
      </c>
      <c r="G24" s="47">
        <v>0</v>
      </c>
      <c r="H24" s="48">
        <f t="shared" si="3"/>
        <v>525918</v>
      </c>
      <c r="I24" s="48">
        <f t="shared" si="12"/>
        <v>248993</v>
      </c>
      <c r="J24" s="48">
        <f t="shared" si="4"/>
        <v>118970</v>
      </c>
      <c r="K24" s="47">
        <v>97360</v>
      </c>
      <c r="L24" s="47">
        <v>21610</v>
      </c>
      <c r="M24" s="47">
        <v>0</v>
      </c>
      <c r="N24" s="47">
        <v>130023</v>
      </c>
      <c r="O24" s="47">
        <v>0</v>
      </c>
      <c r="P24" s="47">
        <v>0</v>
      </c>
      <c r="Q24" s="94">
        <f>H24-I24-R24-S24</f>
        <v>276925</v>
      </c>
      <c r="R24" s="47">
        <v>0</v>
      </c>
      <c r="S24" s="47">
        <v>0</v>
      </c>
      <c r="T24" s="48">
        <f t="shared" si="5"/>
        <v>406948</v>
      </c>
      <c r="U24" s="50">
        <f t="shared" si="1"/>
        <v>0.47780459691637917</v>
      </c>
      <c r="V24" s="77">
        <f t="shared" si="6"/>
        <v>525918</v>
      </c>
      <c r="W24" s="79">
        <f t="shared" si="7"/>
        <v>525918</v>
      </c>
      <c r="X24" s="79">
        <f t="shared" si="8"/>
        <v>0</v>
      </c>
      <c r="Y24" s="79"/>
      <c r="Z24" s="79"/>
    </row>
    <row r="25" spans="1:26" s="14" customFormat="1" ht="24.75" customHeight="1">
      <c r="A25" s="35">
        <v>2.3</v>
      </c>
      <c r="B25" s="36" t="s">
        <v>61</v>
      </c>
      <c r="C25" s="472">
        <f t="shared" si="11"/>
        <v>6330094</v>
      </c>
      <c r="D25" s="471">
        <f>'[6]05 Binh Luc'!D13</f>
        <v>1629093</v>
      </c>
      <c r="E25" s="47">
        <v>4701001</v>
      </c>
      <c r="F25" s="47">
        <v>1720660</v>
      </c>
      <c r="G25" s="47">
        <v>0</v>
      </c>
      <c r="H25" s="48">
        <f t="shared" si="3"/>
        <v>4609434</v>
      </c>
      <c r="I25" s="48">
        <f t="shared" si="12"/>
        <v>4541916</v>
      </c>
      <c r="J25" s="48">
        <f t="shared" si="4"/>
        <v>1444213</v>
      </c>
      <c r="K25" s="47">
        <v>286750</v>
      </c>
      <c r="L25" s="47">
        <v>1154707</v>
      </c>
      <c r="M25" s="47">
        <v>2756</v>
      </c>
      <c r="N25" s="47">
        <v>3097703</v>
      </c>
      <c r="O25" s="47">
        <v>0</v>
      </c>
      <c r="P25" s="47">
        <v>0</v>
      </c>
      <c r="Q25" s="94">
        <f>H25-I25-R25-S25</f>
        <v>67518</v>
      </c>
      <c r="R25" s="47">
        <v>0</v>
      </c>
      <c r="S25" s="47">
        <v>0</v>
      </c>
      <c r="T25" s="48">
        <f t="shared" si="5"/>
        <v>3165221</v>
      </c>
      <c r="U25" s="50">
        <f t="shared" si="1"/>
        <v>0.31797439670834954</v>
      </c>
      <c r="V25" s="77">
        <f t="shared" si="6"/>
        <v>4609434</v>
      </c>
      <c r="W25" s="79">
        <f t="shared" si="7"/>
        <v>4609434</v>
      </c>
      <c r="X25" s="79">
        <f t="shared" si="8"/>
        <v>0</v>
      </c>
      <c r="Y25" s="79"/>
      <c r="Z25" s="79"/>
    </row>
    <row r="26" spans="1:26" s="14" customFormat="1" ht="24.75" customHeight="1">
      <c r="A26" s="35">
        <v>2.4</v>
      </c>
      <c r="B26" s="36" t="s">
        <v>79</v>
      </c>
      <c r="C26" s="472">
        <f t="shared" si="11"/>
        <v>7500</v>
      </c>
      <c r="D26" s="471">
        <f>'[6]05 Binh Luc'!D14</f>
        <v>0</v>
      </c>
      <c r="E26" s="47">
        <v>7500</v>
      </c>
      <c r="F26" s="47">
        <v>0</v>
      </c>
      <c r="G26" s="47">
        <v>0</v>
      </c>
      <c r="H26" s="48">
        <f t="shared" si="3"/>
        <v>7500</v>
      </c>
      <c r="I26" s="48">
        <f t="shared" si="12"/>
        <v>7500</v>
      </c>
      <c r="J26" s="48">
        <f t="shared" si="4"/>
        <v>7500</v>
      </c>
      <c r="K26" s="47">
        <v>7500</v>
      </c>
      <c r="L26" s="47">
        <v>0</v>
      </c>
      <c r="M26" s="47">
        <v>0</v>
      </c>
      <c r="N26" s="47">
        <v>0</v>
      </c>
      <c r="O26" s="47">
        <v>0</v>
      </c>
      <c r="P26" s="47">
        <v>0</v>
      </c>
      <c r="Q26" s="94">
        <f>H26-I26-R26-S26</f>
        <v>0</v>
      </c>
      <c r="R26" s="47">
        <v>0</v>
      </c>
      <c r="S26" s="47">
        <v>0</v>
      </c>
      <c r="T26" s="48">
        <f t="shared" si="5"/>
        <v>0</v>
      </c>
      <c r="U26" s="50">
        <f t="shared" si="1"/>
        <v>1</v>
      </c>
      <c r="V26" s="77">
        <f t="shared" si="6"/>
        <v>7500</v>
      </c>
      <c r="W26" s="79">
        <f t="shared" si="7"/>
        <v>7500</v>
      </c>
      <c r="X26" s="79">
        <f t="shared" si="8"/>
        <v>0</v>
      </c>
      <c r="Y26" s="79"/>
      <c r="Z26" s="79"/>
    </row>
    <row r="27" spans="1:26" s="55" customFormat="1" ht="28.5" customHeight="1">
      <c r="A27" s="51">
        <v>3</v>
      </c>
      <c r="B27" s="52" t="s">
        <v>62</v>
      </c>
      <c r="C27" s="472">
        <f t="shared" si="11"/>
        <v>17562677</v>
      </c>
      <c r="D27" s="505">
        <f>SUM(D28:D32)</f>
        <v>14957759</v>
      </c>
      <c r="E27" s="510">
        <f>SUM(E28:E32)</f>
        <v>2604918</v>
      </c>
      <c r="F27" s="510">
        <f>SUM(F28:F32)</f>
        <v>800</v>
      </c>
      <c r="G27" s="510">
        <f>SUM(G28:G32)</f>
        <v>0</v>
      </c>
      <c r="H27" s="53">
        <f>SUM(H28:H32)</f>
        <v>17561877</v>
      </c>
      <c r="I27" s="53">
        <f aca="true" t="shared" si="14" ref="I27:T27">SUM(I28:I32)</f>
        <v>14588581</v>
      </c>
      <c r="J27" s="53">
        <f t="shared" si="14"/>
        <v>1177080</v>
      </c>
      <c r="K27" s="510">
        <v>1177080</v>
      </c>
      <c r="L27" s="510">
        <v>0</v>
      </c>
      <c r="M27" s="510">
        <v>0</v>
      </c>
      <c r="N27" s="510">
        <v>13411501</v>
      </c>
      <c r="O27" s="510">
        <v>0</v>
      </c>
      <c r="P27" s="510">
        <f>SUM(P28:P32)</f>
        <v>0</v>
      </c>
      <c r="Q27" s="53">
        <f t="shared" si="14"/>
        <v>2870073</v>
      </c>
      <c r="R27" s="47">
        <f t="shared" si="14"/>
        <v>0</v>
      </c>
      <c r="S27" s="47">
        <f t="shared" si="14"/>
        <v>103223</v>
      </c>
      <c r="T27" s="53">
        <f t="shared" si="14"/>
        <v>16384797</v>
      </c>
      <c r="U27" s="54">
        <f t="shared" si="1"/>
        <v>0.08068502344402105</v>
      </c>
      <c r="V27" s="77">
        <f t="shared" si="6"/>
        <v>17561877</v>
      </c>
      <c r="W27" s="79">
        <f t="shared" si="7"/>
        <v>17561877</v>
      </c>
      <c r="X27" s="79">
        <f t="shared" si="8"/>
        <v>0</v>
      </c>
      <c r="Y27" s="79"/>
      <c r="Z27" s="79"/>
    </row>
    <row r="28" spans="1:26" s="14" customFormat="1" ht="20.25" customHeight="1">
      <c r="A28" s="35">
        <v>3.1</v>
      </c>
      <c r="B28" s="36" t="s">
        <v>63</v>
      </c>
      <c r="C28" s="472">
        <f t="shared" si="11"/>
        <v>1056469</v>
      </c>
      <c r="D28" s="311">
        <f>'[6]05 Duy Tien'!D11</f>
        <v>1020162</v>
      </c>
      <c r="E28" s="47">
        <v>36307</v>
      </c>
      <c r="F28" s="47">
        <v>0</v>
      </c>
      <c r="G28" s="47">
        <v>0</v>
      </c>
      <c r="H28" s="48">
        <f t="shared" si="3"/>
        <v>1056469</v>
      </c>
      <c r="I28" s="48">
        <f t="shared" si="12"/>
        <v>589045</v>
      </c>
      <c r="J28" s="48">
        <f t="shared" si="4"/>
        <v>26596</v>
      </c>
      <c r="K28" s="47">
        <v>26596</v>
      </c>
      <c r="L28" s="47">
        <v>0</v>
      </c>
      <c r="M28" s="47">
        <v>0</v>
      </c>
      <c r="N28" s="47">
        <v>562449</v>
      </c>
      <c r="O28" s="47">
        <v>0</v>
      </c>
      <c r="P28" s="47">
        <v>0</v>
      </c>
      <c r="Q28" s="94">
        <f>H28-I28-R28-S28</f>
        <v>467424</v>
      </c>
      <c r="R28" s="47">
        <v>0</v>
      </c>
      <c r="S28" s="47">
        <v>0</v>
      </c>
      <c r="T28" s="48">
        <f t="shared" si="5"/>
        <v>1029873</v>
      </c>
      <c r="U28" s="50">
        <f t="shared" si="1"/>
        <v>0.04515104958025278</v>
      </c>
      <c r="V28" s="77">
        <f t="shared" si="6"/>
        <v>1056469</v>
      </c>
      <c r="W28" s="79">
        <f t="shared" si="7"/>
        <v>1056469</v>
      </c>
      <c r="X28" s="79">
        <f t="shared" si="8"/>
        <v>0</v>
      </c>
      <c r="Y28" s="79"/>
      <c r="Z28" s="79"/>
    </row>
    <row r="29" spans="1:26" s="14" customFormat="1" ht="20.25" customHeight="1">
      <c r="A29" s="35">
        <v>3.2</v>
      </c>
      <c r="B29" s="36" t="s">
        <v>64</v>
      </c>
      <c r="C29" s="472">
        <f t="shared" si="11"/>
        <v>4675503</v>
      </c>
      <c r="D29" s="311">
        <f>'[6]05 Duy Tien'!D12</f>
        <v>3919221</v>
      </c>
      <c r="E29" s="47">
        <v>756282</v>
      </c>
      <c r="F29" s="47">
        <v>800</v>
      </c>
      <c r="G29" s="47">
        <v>0</v>
      </c>
      <c r="H29" s="48">
        <f t="shared" si="3"/>
        <v>4674703</v>
      </c>
      <c r="I29" s="48">
        <f t="shared" si="12"/>
        <v>4381989</v>
      </c>
      <c r="J29" s="48">
        <f t="shared" si="4"/>
        <v>710102</v>
      </c>
      <c r="K29" s="47">
        <v>710102</v>
      </c>
      <c r="L29" s="47">
        <v>0</v>
      </c>
      <c r="M29" s="47">
        <v>0</v>
      </c>
      <c r="N29" s="47">
        <v>3671887</v>
      </c>
      <c r="O29" s="47">
        <v>0</v>
      </c>
      <c r="P29" s="47">
        <v>0</v>
      </c>
      <c r="Q29" s="94">
        <f>H29-I29-R29-S29</f>
        <v>189491</v>
      </c>
      <c r="R29" s="47">
        <v>0</v>
      </c>
      <c r="S29" s="47">
        <v>103223</v>
      </c>
      <c r="T29" s="48">
        <f t="shared" si="5"/>
        <v>3964601</v>
      </c>
      <c r="U29" s="50">
        <f t="shared" si="1"/>
        <v>0.16205015576260004</v>
      </c>
      <c r="V29" s="77">
        <f t="shared" si="6"/>
        <v>4674703</v>
      </c>
      <c r="W29" s="79">
        <f t="shared" si="7"/>
        <v>4674703</v>
      </c>
      <c r="X29" s="79">
        <f t="shared" si="8"/>
        <v>0</v>
      </c>
      <c r="Y29" s="79"/>
      <c r="Z29" s="79"/>
    </row>
    <row r="30" spans="1:26" s="14" customFormat="1" ht="20.25" customHeight="1">
      <c r="A30" s="35">
        <v>3.3</v>
      </c>
      <c r="B30" s="36" t="s">
        <v>65</v>
      </c>
      <c r="C30" s="472">
        <f t="shared" si="11"/>
        <v>7390522</v>
      </c>
      <c r="D30" s="311">
        <f>'[6]05 Duy Tien'!D13</f>
        <v>7172064</v>
      </c>
      <c r="E30" s="47">
        <v>218458</v>
      </c>
      <c r="F30" s="47">
        <v>0</v>
      </c>
      <c r="G30" s="47">
        <v>0</v>
      </c>
      <c r="H30" s="48">
        <f t="shared" si="3"/>
        <v>7390522</v>
      </c>
      <c r="I30" s="48">
        <f t="shared" si="12"/>
        <v>5735367</v>
      </c>
      <c r="J30" s="48">
        <f t="shared" si="4"/>
        <v>207128</v>
      </c>
      <c r="K30" s="47">
        <v>207128</v>
      </c>
      <c r="L30" s="47">
        <v>0</v>
      </c>
      <c r="M30" s="47">
        <v>0</v>
      </c>
      <c r="N30" s="47">
        <v>5528239</v>
      </c>
      <c r="O30" s="47">
        <v>0</v>
      </c>
      <c r="P30" s="47">
        <v>0</v>
      </c>
      <c r="Q30" s="94">
        <f>H30-I30-R30-S30</f>
        <v>1655155</v>
      </c>
      <c r="R30" s="47">
        <v>0</v>
      </c>
      <c r="S30" s="47">
        <v>0</v>
      </c>
      <c r="T30" s="48">
        <f t="shared" si="5"/>
        <v>7183394</v>
      </c>
      <c r="U30" s="50">
        <f t="shared" si="1"/>
        <v>0.0361141667133071</v>
      </c>
      <c r="V30" s="77">
        <f t="shared" si="6"/>
        <v>7390522</v>
      </c>
      <c r="W30" s="79">
        <f t="shared" si="7"/>
        <v>7390522</v>
      </c>
      <c r="X30" s="79">
        <f t="shared" si="8"/>
        <v>0</v>
      </c>
      <c r="Y30" s="79"/>
      <c r="Z30" s="79"/>
    </row>
    <row r="31" spans="1:26" s="14" customFormat="1" ht="20.25" customHeight="1">
      <c r="A31" s="35">
        <v>3.4</v>
      </c>
      <c r="B31" s="36" t="s">
        <v>66</v>
      </c>
      <c r="C31" s="472">
        <f t="shared" si="11"/>
        <v>35464</v>
      </c>
      <c r="D31" s="311">
        <f>'[6]05 Duy Tien'!D14</f>
        <v>35464</v>
      </c>
      <c r="E31" s="47">
        <v>0</v>
      </c>
      <c r="F31" s="47">
        <v>0</v>
      </c>
      <c r="G31" s="47">
        <v>0</v>
      </c>
      <c r="H31" s="48">
        <f t="shared" si="3"/>
        <v>35464</v>
      </c>
      <c r="I31" s="48">
        <f t="shared" si="12"/>
        <v>2176</v>
      </c>
      <c r="J31" s="48">
        <f t="shared" si="4"/>
        <v>0</v>
      </c>
      <c r="K31" s="47">
        <v>0</v>
      </c>
      <c r="L31" s="47">
        <v>0</v>
      </c>
      <c r="M31" s="47">
        <v>0</v>
      </c>
      <c r="N31" s="47">
        <v>2176</v>
      </c>
      <c r="O31" s="47">
        <v>0</v>
      </c>
      <c r="P31" s="47">
        <v>0</v>
      </c>
      <c r="Q31" s="94">
        <f>H31-I31-R31-S31</f>
        <v>33288</v>
      </c>
      <c r="R31" s="47">
        <v>0</v>
      </c>
      <c r="S31" s="47">
        <v>0</v>
      </c>
      <c r="T31" s="48">
        <f t="shared" si="5"/>
        <v>35464</v>
      </c>
      <c r="U31" s="50">
        <f t="shared" si="1"/>
        <v>0</v>
      </c>
      <c r="V31" s="77">
        <f t="shared" si="6"/>
        <v>35464</v>
      </c>
      <c r="W31" s="79">
        <f t="shared" si="7"/>
        <v>35464</v>
      </c>
      <c r="X31" s="79">
        <f t="shared" si="8"/>
        <v>0</v>
      </c>
      <c r="Y31" s="79"/>
      <c r="Z31" s="79"/>
    </row>
    <row r="32" spans="1:26" s="14" customFormat="1" ht="20.25" customHeight="1">
      <c r="A32" s="35">
        <v>3.5</v>
      </c>
      <c r="B32" s="36" t="s">
        <v>353</v>
      </c>
      <c r="C32" s="472">
        <f t="shared" si="11"/>
        <v>4404719</v>
      </c>
      <c r="D32" s="311">
        <f>'[6]05 Duy Tien'!D15</f>
        <v>2810848</v>
      </c>
      <c r="E32" s="47">
        <v>1593871</v>
      </c>
      <c r="F32" s="47">
        <v>0</v>
      </c>
      <c r="G32" s="47">
        <v>0</v>
      </c>
      <c r="H32" s="48">
        <f t="shared" si="3"/>
        <v>4404719</v>
      </c>
      <c r="I32" s="48">
        <f t="shared" si="12"/>
        <v>3880004</v>
      </c>
      <c r="J32" s="48">
        <f t="shared" si="4"/>
        <v>233254</v>
      </c>
      <c r="K32" s="47">
        <v>233254</v>
      </c>
      <c r="L32" s="47">
        <v>0</v>
      </c>
      <c r="M32" s="47">
        <v>0</v>
      </c>
      <c r="N32" s="47">
        <v>3646750</v>
      </c>
      <c r="O32" s="47">
        <v>0</v>
      </c>
      <c r="P32" s="47">
        <v>0</v>
      </c>
      <c r="Q32" s="94">
        <f>H32-I32-R32-S32</f>
        <v>524715</v>
      </c>
      <c r="R32" s="47">
        <v>0</v>
      </c>
      <c r="S32" s="47">
        <v>0</v>
      </c>
      <c r="T32" s="48">
        <f t="shared" si="5"/>
        <v>4171465</v>
      </c>
      <c r="U32" s="50"/>
      <c r="V32" s="77">
        <f t="shared" si="6"/>
        <v>4404719</v>
      </c>
      <c r="W32" s="79">
        <f t="shared" si="7"/>
        <v>4404719</v>
      </c>
      <c r="X32" s="79">
        <f t="shared" si="8"/>
        <v>0</v>
      </c>
      <c r="Y32" s="79"/>
      <c r="Z32" s="79"/>
    </row>
    <row r="33" spans="1:26" s="55" customFormat="1" ht="25.5" customHeight="1">
      <c r="A33" s="51">
        <v>4</v>
      </c>
      <c r="B33" s="52" t="s">
        <v>67</v>
      </c>
      <c r="C33" s="472">
        <f t="shared" si="11"/>
        <v>17160293</v>
      </c>
      <c r="D33" s="505">
        <f>SUM(D34:D38)</f>
        <v>2870616</v>
      </c>
      <c r="E33" s="510">
        <f>SUM(E34:E38)</f>
        <v>14289677</v>
      </c>
      <c r="F33" s="510">
        <f>SUM(F34:F38)</f>
        <v>1490</v>
      </c>
      <c r="G33" s="510">
        <f>SUM(G34:G38)</f>
        <v>0</v>
      </c>
      <c r="H33" s="53">
        <f aca="true" t="shared" si="15" ref="H33:S33">SUM(H34:H38)</f>
        <v>17158803</v>
      </c>
      <c r="I33" s="53">
        <f t="shared" si="15"/>
        <v>16979769</v>
      </c>
      <c r="J33" s="53">
        <f t="shared" si="15"/>
        <v>12093698</v>
      </c>
      <c r="K33" s="510">
        <v>12093698</v>
      </c>
      <c r="L33" s="510">
        <v>0</v>
      </c>
      <c r="M33" s="510">
        <v>0</v>
      </c>
      <c r="N33" s="510">
        <v>4883585</v>
      </c>
      <c r="O33" s="510">
        <v>0</v>
      </c>
      <c r="P33" s="510">
        <f>SUM(P34:P38)</f>
        <v>2486</v>
      </c>
      <c r="Q33" s="53">
        <f t="shared" si="15"/>
        <v>179034</v>
      </c>
      <c r="R33" s="47">
        <f t="shared" si="15"/>
        <v>0</v>
      </c>
      <c r="S33" s="47">
        <f t="shared" si="15"/>
        <v>0</v>
      </c>
      <c r="T33" s="53">
        <f>SUM(T34:T38)</f>
        <v>5065105</v>
      </c>
      <c r="U33" s="54">
        <f t="shared" si="1"/>
        <v>0.7122416094117653</v>
      </c>
      <c r="V33" s="77">
        <f t="shared" si="6"/>
        <v>17158803</v>
      </c>
      <c r="W33" s="79">
        <f t="shared" si="7"/>
        <v>17158803</v>
      </c>
      <c r="X33" s="79">
        <f t="shared" si="8"/>
        <v>0</v>
      </c>
      <c r="Y33" s="79"/>
      <c r="Z33" s="79"/>
    </row>
    <row r="34" spans="1:26" s="14" customFormat="1" ht="20.25" customHeight="1">
      <c r="A34" s="35">
        <v>4.1</v>
      </c>
      <c r="B34" s="36" t="s">
        <v>69</v>
      </c>
      <c r="C34" s="472">
        <f t="shared" si="11"/>
        <v>2769251</v>
      </c>
      <c r="D34" s="311">
        <f>'[6]05 Kim Bang'!D11</f>
        <v>1778474</v>
      </c>
      <c r="E34" s="47">
        <v>990777</v>
      </c>
      <c r="F34" s="47">
        <v>0</v>
      </c>
      <c r="G34" s="47">
        <v>0</v>
      </c>
      <c r="H34" s="48">
        <f t="shared" si="3"/>
        <v>2769251</v>
      </c>
      <c r="I34" s="48">
        <f t="shared" si="12"/>
        <v>2598251</v>
      </c>
      <c r="J34" s="48">
        <f t="shared" si="4"/>
        <v>1750420</v>
      </c>
      <c r="K34" s="47">
        <v>1750420</v>
      </c>
      <c r="L34" s="47">
        <v>0</v>
      </c>
      <c r="M34" s="47">
        <v>0</v>
      </c>
      <c r="N34" s="47">
        <v>845345</v>
      </c>
      <c r="O34" s="47">
        <v>0</v>
      </c>
      <c r="P34" s="47">
        <v>2486</v>
      </c>
      <c r="Q34" s="94">
        <f>H34-I34-R34-S34</f>
        <v>171000</v>
      </c>
      <c r="R34" s="47">
        <v>0</v>
      </c>
      <c r="S34" s="47">
        <v>0</v>
      </c>
      <c r="T34" s="48">
        <f t="shared" si="5"/>
        <v>1018831</v>
      </c>
      <c r="U34" s="50">
        <f t="shared" si="1"/>
        <v>0.6736916487283177</v>
      </c>
      <c r="V34" s="77">
        <f t="shared" si="6"/>
        <v>2769251</v>
      </c>
      <c r="W34" s="79">
        <f t="shared" si="7"/>
        <v>2769251</v>
      </c>
      <c r="X34" s="79">
        <f t="shared" si="8"/>
        <v>0</v>
      </c>
      <c r="Y34" s="79"/>
      <c r="Z34" s="79"/>
    </row>
    <row r="35" spans="1:26" s="14" customFormat="1" ht="20.25" customHeight="1">
      <c r="A35" s="35">
        <v>4.3</v>
      </c>
      <c r="B35" s="36" t="s">
        <v>71</v>
      </c>
      <c r="C35" s="472">
        <f t="shared" si="11"/>
        <v>7294507</v>
      </c>
      <c r="D35" s="311">
        <f>'[6]05 Kim Bang'!D12</f>
        <v>255391</v>
      </c>
      <c r="E35" s="47">
        <v>7039116</v>
      </c>
      <c r="F35" s="47">
        <v>0</v>
      </c>
      <c r="G35" s="47">
        <v>0</v>
      </c>
      <c r="H35" s="48">
        <f t="shared" si="3"/>
        <v>7294507</v>
      </c>
      <c r="I35" s="48">
        <f t="shared" si="12"/>
        <v>7294507</v>
      </c>
      <c r="J35" s="48">
        <f t="shared" si="4"/>
        <v>6457166</v>
      </c>
      <c r="K35" s="47">
        <v>6457166</v>
      </c>
      <c r="L35" s="47">
        <v>0</v>
      </c>
      <c r="M35" s="47">
        <v>0</v>
      </c>
      <c r="N35" s="47">
        <v>837341</v>
      </c>
      <c r="O35" s="47">
        <v>0</v>
      </c>
      <c r="P35" s="47">
        <v>0</v>
      </c>
      <c r="Q35" s="94">
        <f>H35-I35-R35-S35</f>
        <v>0</v>
      </c>
      <c r="R35" s="47">
        <v>0</v>
      </c>
      <c r="S35" s="47">
        <v>0</v>
      </c>
      <c r="T35" s="48">
        <f t="shared" si="5"/>
        <v>837341</v>
      </c>
      <c r="U35" s="50">
        <f t="shared" si="1"/>
        <v>0.8852093774123461</v>
      </c>
      <c r="V35" s="77">
        <f t="shared" si="6"/>
        <v>7294507</v>
      </c>
      <c r="W35" s="79">
        <f t="shared" si="7"/>
        <v>7294507</v>
      </c>
      <c r="X35" s="79">
        <f t="shared" si="8"/>
        <v>0</v>
      </c>
      <c r="Y35" s="79"/>
      <c r="Z35" s="79"/>
    </row>
    <row r="36" spans="1:26" s="14" customFormat="1" ht="20.25" customHeight="1">
      <c r="A36" s="35">
        <v>4.4</v>
      </c>
      <c r="B36" s="36" t="s">
        <v>72</v>
      </c>
      <c r="C36" s="472">
        <f t="shared" si="11"/>
        <v>3409764</v>
      </c>
      <c r="D36" s="311">
        <f>'[6]05 Kim Bang'!D13</f>
        <v>463151</v>
      </c>
      <c r="E36" s="47">
        <v>2946613</v>
      </c>
      <c r="F36" s="47">
        <v>0</v>
      </c>
      <c r="G36" s="47">
        <v>0</v>
      </c>
      <c r="H36" s="48">
        <f t="shared" si="3"/>
        <v>3409764</v>
      </c>
      <c r="I36" s="48">
        <f t="shared" si="12"/>
        <v>3404675</v>
      </c>
      <c r="J36" s="48">
        <f t="shared" si="4"/>
        <v>2287732</v>
      </c>
      <c r="K36" s="47">
        <v>2287732</v>
      </c>
      <c r="L36" s="47">
        <v>0</v>
      </c>
      <c r="M36" s="47">
        <v>0</v>
      </c>
      <c r="N36" s="47">
        <v>1116943</v>
      </c>
      <c r="O36" s="47">
        <v>0</v>
      </c>
      <c r="P36" s="47">
        <v>0</v>
      </c>
      <c r="Q36" s="94">
        <f>H36-I36-R36-S36</f>
        <v>5089</v>
      </c>
      <c r="R36" s="47">
        <v>0</v>
      </c>
      <c r="S36" s="47">
        <v>0</v>
      </c>
      <c r="T36" s="48">
        <f t="shared" si="5"/>
        <v>1122032</v>
      </c>
      <c r="U36" s="50">
        <f t="shared" si="1"/>
        <v>0.6719384375894909</v>
      </c>
      <c r="V36" s="77">
        <f t="shared" si="6"/>
        <v>3409764</v>
      </c>
      <c r="W36" s="79">
        <f t="shared" si="7"/>
        <v>3409764</v>
      </c>
      <c r="X36" s="79">
        <f t="shared" si="8"/>
        <v>0</v>
      </c>
      <c r="Y36" s="79"/>
      <c r="Z36" s="79"/>
    </row>
    <row r="37" spans="1:26" s="14" customFormat="1" ht="20.25" customHeight="1">
      <c r="A37" s="35">
        <v>4.5</v>
      </c>
      <c r="B37" s="36" t="s">
        <v>89</v>
      </c>
      <c r="C37" s="472">
        <f t="shared" si="11"/>
        <v>387501</v>
      </c>
      <c r="D37" s="311">
        <f>'[6]05 Kim Bang'!D14</f>
        <v>368700</v>
      </c>
      <c r="E37" s="47">
        <v>18801</v>
      </c>
      <c r="F37" s="47">
        <v>0</v>
      </c>
      <c r="G37" s="47">
        <v>0</v>
      </c>
      <c r="H37" s="48">
        <f t="shared" si="3"/>
        <v>387501</v>
      </c>
      <c r="I37" s="48">
        <f t="shared" si="12"/>
        <v>384556</v>
      </c>
      <c r="J37" s="48">
        <f t="shared" si="4"/>
        <v>2700</v>
      </c>
      <c r="K37" s="47">
        <v>2700</v>
      </c>
      <c r="L37" s="47">
        <v>0</v>
      </c>
      <c r="M37" s="47">
        <v>0</v>
      </c>
      <c r="N37" s="47">
        <v>381856</v>
      </c>
      <c r="O37" s="47">
        <v>0</v>
      </c>
      <c r="P37" s="47">
        <v>0</v>
      </c>
      <c r="Q37" s="94">
        <f>H37-I37-R37-S37</f>
        <v>2945</v>
      </c>
      <c r="R37" s="47">
        <v>0</v>
      </c>
      <c r="S37" s="47">
        <v>0</v>
      </c>
      <c r="T37" s="48">
        <f t="shared" si="5"/>
        <v>384801</v>
      </c>
      <c r="U37" s="50">
        <f t="shared" si="1"/>
        <v>0.00702108405537815</v>
      </c>
      <c r="V37" s="77">
        <f t="shared" si="6"/>
        <v>387501</v>
      </c>
      <c r="W37" s="79">
        <f t="shared" si="7"/>
        <v>387501</v>
      </c>
      <c r="X37" s="79">
        <f t="shared" si="8"/>
        <v>0</v>
      </c>
      <c r="Y37" s="79"/>
      <c r="Z37" s="79"/>
    </row>
    <row r="38" spans="1:26" s="14" customFormat="1" ht="20.25" customHeight="1">
      <c r="A38" s="35">
        <v>4.6</v>
      </c>
      <c r="B38" s="36" t="s">
        <v>68</v>
      </c>
      <c r="C38" s="472">
        <f t="shared" si="11"/>
        <v>3299270</v>
      </c>
      <c r="D38" s="311">
        <f>'[6]05 Kim Bang'!D15</f>
        <v>4900</v>
      </c>
      <c r="E38" s="47">
        <v>3294370</v>
      </c>
      <c r="F38" s="47">
        <v>1490</v>
      </c>
      <c r="G38" s="47">
        <v>0</v>
      </c>
      <c r="H38" s="48">
        <f t="shared" si="3"/>
        <v>3297780</v>
      </c>
      <c r="I38" s="48">
        <f t="shared" si="12"/>
        <v>3297780</v>
      </c>
      <c r="J38" s="48">
        <f t="shared" si="4"/>
        <v>1595680</v>
      </c>
      <c r="K38" s="47">
        <v>1595680</v>
      </c>
      <c r="L38" s="47">
        <v>0</v>
      </c>
      <c r="M38" s="47">
        <v>0</v>
      </c>
      <c r="N38" s="47">
        <v>1702100</v>
      </c>
      <c r="O38" s="47">
        <v>0</v>
      </c>
      <c r="P38" s="47">
        <v>0</v>
      </c>
      <c r="Q38" s="94">
        <f>H38-I38-R38-S38</f>
        <v>0</v>
      </c>
      <c r="R38" s="47">
        <v>0</v>
      </c>
      <c r="S38" s="47">
        <v>0</v>
      </c>
      <c r="T38" s="48">
        <f t="shared" si="5"/>
        <v>1702100</v>
      </c>
      <c r="U38" s="50">
        <f t="shared" si="1"/>
        <v>0.4838649030559952</v>
      </c>
      <c r="V38" s="77">
        <f t="shared" si="6"/>
        <v>3297780</v>
      </c>
      <c r="W38" s="79">
        <f t="shared" si="7"/>
        <v>3297780</v>
      </c>
      <c r="X38" s="79">
        <f t="shared" si="8"/>
        <v>0</v>
      </c>
      <c r="Y38" s="79"/>
      <c r="Z38" s="79"/>
    </row>
    <row r="39" spans="1:26" s="55" customFormat="1" ht="26.25" customHeight="1">
      <c r="A39" s="51">
        <v>5</v>
      </c>
      <c r="B39" s="52" t="s">
        <v>73</v>
      </c>
      <c r="C39" s="472">
        <f t="shared" si="11"/>
        <v>48802883</v>
      </c>
      <c r="D39" s="505">
        <f>SUM(D40:D43)</f>
        <v>43058412</v>
      </c>
      <c r="E39" s="510">
        <f>SUM(E40:E43)</f>
        <v>5744471</v>
      </c>
      <c r="F39" s="510">
        <f>SUM(F40:F43)</f>
        <v>24950</v>
      </c>
      <c r="G39" s="510">
        <f>SUM(G40:G43)</f>
        <v>0</v>
      </c>
      <c r="H39" s="53">
        <f aca="true" t="shared" si="16" ref="H39:S39">SUM(H40:H43)</f>
        <v>48777933</v>
      </c>
      <c r="I39" s="53">
        <f t="shared" si="16"/>
        <v>33494325</v>
      </c>
      <c r="J39" s="53">
        <f t="shared" si="16"/>
        <v>4171414</v>
      </c>
      <c r="K39" s="510">
        <v>4144044</v>
      </c>
      <c r="L39" s="510">
        <v>27370</v>
      </c>
      <c r="M39" s="510">
        <v>0</v>
      </c>
      <c r="N39" s="510">
        <v>29322911</v>
      </c>
      <c r="O39" s="510">
        <v>0</v>
      </c>
      <c r="P39" s="510">
        <f>SUM(P40:P43)</f>
        <v>0</v>
      </c>
      <c r="Q39" s="53">
        <f t="shared" si="16"/>
        <v>15283608</v>
      </c>
      <c r="R39" s="47">
        <f t="shared" si="16"/>
        <v>0</v>
      </c>
      <c r="S39" s="47">
        <f t="shared" si="16"/>
        <v>0</v>
      </c>
      <c r="T39" s="53">
        <f>SUM(T40:T43)</f>
        <v>44606519</v>
      </c>
      <c r="U39" s="54">
        <f t="shared" si="1"/>
        <v>0.12454091849888003</v>
      </c>
      <c r="V39" s="77">
        <f t="shared" si="6"/>
        <v>48777933</v>
      </c>
      <c r="W39" s="79">
        <f t="shared" si="7"/>
        <v>48777933</v>
      </c>
      <c r="X39" s="79">
        <f t="shared" si="8"/>
        <v>0</v>
      </c>
      <c r="Y39" s="79"/>
      <c r="Z39" s="79"/>
    </row>
    <row r="40" spans="1:26" s="14" customFormat="1" ht="24.75" customHeight="1">
      <c r="A40" s="35">
        <v>5.1</v>
      </c>
      <c r="B40" s="36" t="s">
        <v>74</v>
      </c>
      <c r="C40" s="472">
        <f t="shared" si="11"/>
        <v>1842418</v>
      </c>
      <c r="D40" s="473">
        <f>'[6]05 Thanh Liem'!D11</f>
        <v>1329748</v>
      </c>
      <c r="E40" s="47">
        <v>512670</v>
      </c>
      <c r="F40" s="47">
        <v>15600</v>
      </c>
      <c r="G40" s="47">
        <v>0</v>
      </c>
      <c r="H40" s="48">
        <f>C40-G40-F40</f>
        <v>1826818</v>
      </c>
      <c r="I40" s="48">
        <f t="shared" si="12"/>
        <v>900440</v>
      </c>
      <c r="J40" s="48">
        <f t="shared" si="4"/>
        <v>218201</v>
      </c>
      <c r="K40" s="47">
        <v>218201</v>
      </c>
      <c r="L40" s="47">
        <v>0</v>
      </c>
      <c r="M40" s="47">
        <v>0</v>
      </c>
      <c r="N40" s="47">
        <v>682239</v>
      </c>
      <c r="O40" s="47">
        <v>0</v>
      </c>
      <c r="P40" s="47">
        <v>0</v>
      </c>
      <c r="Q40" s="94">
        <f>H40-I40-R40-S40</f>
        <v>926378</v>
      </c>
      <c r="R40" s="47">
        <v>0</v>
      </c>
      <c r="S40" s="47">
        <v>0</v>
      </c>
      <c r="T40" s="48">
        <f t="shared" si="5"/>
        <v>1608617</v>
      </c>
      <c r="U40" s="50">
        <f t="shared" si="1"/>
        <v>0.24232708453644886</v>
      </c>
      <c r="V40" s="77">
        <f>IF(H40=C40-F40-G40,H40,"KT lai")</f>
        <v>1826818</v>
      </c>
      <c r="W40" s="79">
        <f t="shared" si="7"/>
        <v>1826818</v>
      </c>
      <c r="X40" s="79">
        <f t="shared" si="8"/>
        <v>0</v>
      </c>
      <c r="Y40" s="79"/>
      <c r="Z40" s="79"/>
    </row>
    <row r="41" spans="1:26" s="14" customFormat="1" ht="24.75" customHeight="1">
      <c r="A41" s="35">
        <v>5.2</v>
      </c>
      <c r="B41" s="36" t="s">
        <v>75</v>
      </c>
      <c r="C41" s="472">
        <f t="shared" si="11"/>
        <v>57340</v>
      </c>
      <c r="D41" s="473">
        <f>'[6]05 Thanh Liem'!D12</f>
        <v>5000</v>
      </c>
      <c r="E41" s="47">
        <v>52340</v>
      </c>
      <c r="F41" s="47">
        <v>4640</v>
      </c>
      <c r="G41" s="47">
        <v>0</v>
      </c>
      <c r="H41" s="48">
        <f>C41-G41-F41</f>
        <v>52700</v>
      </c>
      <c r="I41" s="48">
        <f t="shared" si="12"/>
        <v>52700</v>
      </c>
      <c r="J41" s="48">
        <f>K41+L41+M41</f>
        <v>52400</v>
      </c>
      <c r="K41" s="47">
        <v>52400</v>
      </c>
      <c r="L41" s="47">
        <v>0</v>
      </c>
      <c r="M41" s="47">
        <v>0</v>
      </c>
      <c r="N41" s="47">
        <v>300</v>
      </c>
      <c r="O41" s="47">
        <v>0</v>
      </c>
      <c r="P41" s="47">
        <v>0</v>
      </c>
      <c r="Q41" s="94">
        <f>H41-I41-R41-S41</f>
        <v>0</v>
      </c>
      <c r="R41" s="47">
        <v>0</v>
      </c>
      <c r="S41" s="47">
        <v>0</v>
      </c>
      <c r="T41" s="48">
        <f>SUM(N41:S41)</f>
        <v>300</v>
      </c>
      <c r="U41" s="50">
        <f>IF(I41&lt;&gt;0,J41/I41,"")</f>
        <v>0.9943074003795066</v>
      </c>
      <c r="V41" s="77">
        <f>IF(H41=C41-F41-G41,H41,"KT lai")</f>
        <v>52700</v>
      </c>
      <c r="W41" s="79">
        <f>I41+Q41+R41+S41</f>
        <v>52700</v>
      </c>
      <c r="X41" s="79">
        <f>V41-W41</f>
        <v>0</v>
      </c>
      <c r="Y41" s="79"/>
      <c r="Z41" s="79"/>
    </row>
    <row r="42" spans="1:26" s="14" customFormat="1" ht="24.75" customHeight="1">
      <c r="A42" s="35">
        <v>5.3</v>
      </c>
      <c r="B42" s="36" t="s">
        <v>90</v>
      </c>
      <c r="C42" s="472">
        <f t="shared" si="11"/>
        <v>9930907</v>
      </c>
      <c r="D42" s="473">
        <f>'[6]05 Thanh Liem'!D13</f>
        <v>7470682</v>
      </c>
      <c r="E42" s="47">
        <v>2460225</v>
      </c>
      <c r="F42" s="47">
        <v>4710</v>
      </c>
      <c r="G42" s="47">
        <v>0</v>
      </c>
      <c r="H42" s="48">
        <f>C42-G42-F42</f>
        <v>9926197</v>
      </c>
      <c r="I42" s="48">
        <f t="shared" si="12"/>
        <v>7270873</v>
      </c>
      <c r="J42" s="48">
        <f>K42+L42+M42</f>
        <v>1420649</v>
      </c>
      <c r="K42" s="47">
        <v>1393279</v>
      </c>
      <c r="L42" s="47">
        <v>27370</v>
      </c>
      <c r="M42" s="47">
        <v>0</v>
      </c>
      <c r="N42" s="47">
        <v>5850224</v>
      </c>
      <c r="O42" s="47">
        <v>0</v>
      </c>
      <c r="P42" s="47">
        <v>0</v>
      </c>
      <c r="Q42" s="94">
        <f>H42-I42-R42-S42</f>
        <v>2655324</v>
      </c>
      <c r="R42" s="47">
        <v>0</v>
      </c>
      <c r="S42" s="47">
        <v>0</v>
      </c>
      <c r="T42" s="48">
        <f>SUM(N42:S42)</f>
        <v>8505548</v>
      </c>
      <c r="U42" s="50">
        <f>IF(I42&lt;&gt;0,J42/I42,"")</f>
        <v>0.1953890543817778</v>
      </c>
      <c r="V42" s="77">
        <f>IF(H42=C42-F42-G42,H42,"KT lai")</f>
        <v>9926197</v>
      </c>
      <c r="W42" s="79">
        <f>I42+Q42+R42+S42</f>
        <v>9926197</v>
      </c>
      <c r="X42" s="79">
        <f>V42-W42</f>
        <v>0</v>
      </c>
      <c r="Y42" s="79"/>
      <c r="Z42" s="79"/>
    </row>
    <row r="43" spans="1:26" s="14" customFormat="1" ht="24.75" customHeight="1">
      <c r="A43" s="35">
        <v>5.4</v>
      </c>
      <c r="B43" s="36" t="s">
        <v>78</v>
      </c>
      <c r="C43" s="472">
        <f t="shared" si="11"/>
        <v>36972218</v>
      </c>
      <c r="D43" s="473">
        <f>'[6]05 Thanh Liem'!D14</f>
        <v>34252982</v>
      </c>
      <c r="E43" s="47">
        <v>2719236</v>
      </c>
      <c r="F43" s="47">
        <v>0</v>
      </c>
      <c r="G43" s="47">
        <v>0</v>
      </c>
      <c r="H43" s="48">
        <f>C43-G43-F43</f>
        <v>36972218</v>
      </c>
      <c r="I43" s="48">
        <f t="shared" si="12"/>
        <v>25270312</v>
      </c>
      <c r="J43" s="48">
        <f>K43+L43+M43</f>
        <v>2480164</v>
      </c>
      <c r="K43" s="47">
        <v>2480164</v>
      </c>
      <c r="L43" s="47">
        <v>0</v>
      </c>
      <c r="M43" s="47">
        <v>0</v>
      </c>
      <c r="N43" s="47">
        <v>22790148</v>
      </c>
      <c r="O43" s="47">
        <v>0</v>
      </c>
      <c r="P43" s="47">
        <v>0</v>
      </c>
      <c r="Q43" s="94">
        <f>H43-I43-R43-S43</f>
        <v>11701906</v>
      </c>
      <c r="R43" s="47">
        <v>0</v>
      </c>
      <c r="S43" s="47">
        <v>0</v>
      </c>
      <c r="T43" s="48">
        <f t="shared" si="5"/>
        <v>34492054</v>
      </c>
      <c r="U43" s="50">
        <f t="shared" si="1"/>
        <v>0.09814536520166431</v>
      </c>
      <c r="V43" s="77">
        <f>IF(H43=C43-F43-G43,H43,"KT lai")</f>
        <v>36972218</v>
      </c>
      <c r="W43" s="79">
        <f t="shared" si="7"/>
        <v>36972218</v>
      </c>
      <c r="X43" s="79">
        <f t="shared" si="8"/>
        <v>0</v>
      </c>
      <c r="Y43" s="79"/>
      <c r="Z43" s="79"/>
    </row>
    <row r="44" spans="1:26" s="55" customFormat="1" ht="27" customHeight="1">
      <c r="A44" s="51">
        <v>6</v>
      </c>
      <c r="B44" s="52" t="s">
        <v>76</v>
      </c>
      <c r="C44" s="472">
        <f t="shared" si="11"/>
        <v>83291937</v>
      </c>
      <c r="D44" s="506">
        <f>SUM(D45:D48)</f>
        <v>70294687</v>
      </c>
      <c r="E44" s="510">
        <f>SUM(E45:E48)</f>
        <v>12997250</v>
      </c>
      <c r="F44" s="510">
        <f>SUM(F45:F48)</f>
        <v>3273093</v>
      </c>
      <c r="G44" s="510">
        <f>SUM(G45:G48)</f>
        <v>0</v>
      </c>
      <c r="H44" s="53">
        <f aca="true" t="shared" si="17" ref="H44:S44">SUM(H45:H48)</f>
        <v>80018844</v>
      </c>
      <c r="I44" s="53">
        <f t="shared" si="17"/>
        <v>39092576</v>
      </c>
      <c r="J44" s="53">
        <f t="shared" si="17"/>
        <v>8196904</v>
      </c>
      <c r="K44" s="510">
        <v>7357630</v>
      </c>
      <c r="L44" s="510">
        <v>839274</v>
      </c>
      <c r="M44" s="510">
        <v>0</v>
      </c>
      <c r="N44" s="510">
        <v>30895672</v>
      </c>
      <c r="O44" s="510">
        <v>0</v>
      </c>
      <c r="P44" s="510">
        <f>SUM(P45:P48)</f>
        <v>0</v>
      </c>
      <c r="Q44" s="53">
        <f t="shared" si="17"/>
        <v>40926268</v>
      </c>
      <c r="R44" s="47">
        <f t="shared" si="17"/>
        <v>0</v>
      </c>
      <c r="S44" s="47">
        <f t="shared" si="17"/>
        <v>0</v>
      </c>
      <c r="T44" s="53">
        <f>SUM(T45:T48)</f>
        <v>71821940</v>
      </c>
      <c r="U44" s="54">
        <f t="shared" si="1"/>
        <v>0.2096793007449803</v>
      </c>
      <c r="V44" s="77">
        <f t="shared" si="6"/>
        <v>80018844</v>
      </c>
      <c r="W44" s="79">
        <f t="shared" si="7"/>
        <v>80018844</v>
      </c>
      <c r="X44" s="79">
        <f t="shared" si="8"/>
        <v>0</v>
      </c>
      <c r="Y44" s="79"/>
      <c r="Z44" s="79"/>
    </row>
    <row r="45" spans="1:26" s="14" customFormat="1" ht="27" customHeight="1">
      <c r="A45" s="35">
        <v>6.1</v>
      </c>
      <c r="B45" s="36" t="s">
        <v>77</v>
      </c>
      <c r="C45" s="472">
        <f t="shared" si="11"/>
        <v>51039070</v>
      </c>
      <c r="D45" s="474">
        <f>'[6]05 Phu Ly'!D11</f>
        <v>48772055</v>
      </c>
      <c r="E45" s="47">
        <v>2267015</v>
      </c>
      <c r="F45" s="47">
        <v>1245100</v>
      </c>
      <c r="G45" s="47">
        <v>0</v>
      </c>
      <c r="H45" s="48">
        <f t="shared" si="3"/>
        <v>49793970</v>
      </c>
      <c r="I45" s="48">
        <f t="shared" si="12"/>
        <v>13584174</v>
      </c>
      <c r="J45" s="48">
        <f t="shared" si="4"/>
        <v>2732990</v>
      </c>
      <c r="K45" s="47">
        <v>2732990</v>
      </c>
      <c r="L45" s="47">
        <v>0</v>
      </c>
      <c r="M45" s="47">
        <v>0</v>
      </c>
      <c r="N45" s="47">
        <v>10851184</v>
      </c>
      <c r="O45" s="47">
        <v>0</v>
      </c>
      <c r="P45" s="47">
        <v>0</v>
      </c>
      <c r="Q45" s="469">
        <f>H45-I45-R45-S45</f>
        <v>36209796</v>
      </c>
      <c r="R45" s="47">
        <v>0</v>
      </c>
      <c r="S45" s="47">
        <v>0</v>
      </c>
      <c r="T45" s="48">
        <f t="shared" si="5"/>
        <v>47060980</v>
      </c>
      <c r="U45" s="50">
        <f t="shared" si="1"/>
        <v>0.20118926627412165</v>
      </c>
      <c r="V45" s="77">
        <f t="shared" si="6"/>
        <v>49793970</v>
      </c>
      <c r="W45" s="79">
        <f t="shared" si="7"/>
        <v>49793970</v>
      </c>
      <c r="X45" s="79">
        <f t="shared" si="8"/>
        <v>0</v>
      </c>
      <c r="Y45" s="79"/>
      <c r="Z45" s="79"/>
    </row>
    <row r="46" spans="1:26" s="14" customFormat="1" ht="27" customHeight="1">
      <c r="A46" s="35">
        <v>6.3</v>
      </c>
      <c r="B46" s="36" t="s">
        <v>80</v>
      </c>
      <c r="C46" s="472">
        <f t="shared" si="11"/>
        <v>15319186</v>
      </c>
      <c r="D46" s="474">
        <f>'[6]05 Phu Ly'!D12</f>
        <v>13458146</v>
      </c>
      <c r="E46" s="47">
        <v>1861040</v>
      </c>
      <c r="F46" s="47">
        <v>600</v>
      </c>
      <c r="G46" s="47">
        <v>0</v>
      </c>
      <c r="H46" s="48">
        <f t="shared" si="3"/>
        <v>15318586</v>
      </c>
      <c r="I46" s="48">
        <f t="shared" si="12"/>
        <v>12976160</v>
      </c>
      <c r="J46" s="48">
        <f t="shared" si="4"/>
        <v>715510</v>
      </c>
      <c r="K46" s="47">
        <v>710610</v>
      </c>
      <c r="L46" s="47">
        <v>4900</v>
      </c>
      <c r="M46" s="47">
        <v>0</v>
      </c>
      <c r="N46" s="47">
        <v>12260650</v>
      </c>
      <c r="O46" s="47">
        <v>0</v>
      </c>
      <c r="P46" s="47">
        <v>0</v>
      </c>
      <c r="Q46" s="469">
        <f>H46-I46-R46-S46</f>
        <v>2342426</v>
      </c>
      <c r="R46" s="47">
        <v>0</v>
      </c>
      <c r="S46" s="47">
        <v>0</v>
      </c>
      <c r="T46" s="48">
        <f t="shared" si="5"/>
        <v>14603076</v>
      </c>
      <c r="U46" s="50">
        <f t="shared" si="1"/>
        <v>0.05514034968742679</v>
      </c>
      <c r="V46" s="77">
        <f t="shared" si="6"/>
        <v>15318586</v>
      </c>
      <c r="W46" s="79">
        <f t="shared" si="7"/>
        <v>15318586</v>
      </c>
      <c r="X46" s="79">
        <f t="shared" si="8"/>
        <v>0</v>
      </c>
      <c r="Y46" s="79"/>
      <c r="Z46" s="79"/>
    </row>
    <row r="47" spans="1:26" s="14" customFormat="1" ht="27" customHeight="1">
      <c r="A47" s="35">
        <v>6.4</v>
      </c>
      <c r="B47" s="36" t="s">
        <v>81</v>
      </c>
      <c r="C47" s="472">
        <f t="shared" si="11"/>
        <v>16276571</v>
      </c>
      <c r="D47" s="474">
        <f>'[6]05 Phu Ly'!D13</f>
        <v>8064486</v>
      </c>
      <c r="E47" s="47">
        <v>8212085</v>
      </c>
      <c r="F47" s="47">
        <v>2027393</v>
      </c>
      <c r="G47" s="47">
        <v>0</v>
      </c>
      <c r="H47" s="48">
        <f t="shared" si="3"/>
        <v>14249178</v>
      </c>
      <c r="I47" s="48">
        <f t="shared" si="12"/>
        <v>11875132</v>
      </c>
      <c r="J47" s="48">
        <f t="shared" si="4"/>
        <v>4096004</v>
      </c>
      <c r="K47" s="47">
        <v>3261630</v>
      </c>
      <c r="L47" s="47">
        <v>834374</v>
      </c>
      <c r="M47" s="47">
        <v>0</v>
      </c>
      <c r="N47" s="47">
        <v>7779128</v>
      </c>
      <c r="O47" s="47">
        <v>0</v>
      </c>
      <c r="P47" s="47">
        <v>0</v>
      </c>
      <c r="Q47" s="469">
        <f>H47-I47-R47-S47</f>
        <v>2374046</v>
      </c>
      <c r="R47" s="47">
        <v>0</v>
      </c>
      <c r="S47" s="47">
        <v>0</v>
      </c>
      <c r="T47" s="48">
        <f t="shared" si="5"/>
        <v>10153174</v>
      </c>
      <c r="U47" s="50">
        <f t="shared" si="1"/>
        <v>0.34492281854214335</v>
      </c>
      <c r="V47" s="77">
        <f t="shared" si="6"/>
        <v>14249178</v>
      </c>
      <c r="W47" s="79">
        <f t="shared" si="7"/>
        <v>14249178</v>
      </c>
      <c r="X47" s="79">
        <f t="shared" si="8"/>
        <v>0</v>
      </c>
      <c r="Y47" s="79"/>
      <c r="Z47" s="79"/>
    </row>
    <row r="48" spans="1:26" s="14" customFormat="1" ht="27" customHeight="1">
      <c r="A48" s="35">
        <v>6.5</v>
      </c>
      <c r="B48" s="36" t="s">
        <v>58</v>
      </c>
      <c r="C48" s="472">
        <f t="shared" si="11"/>
        <v>657110</v>
      </c>
      <c r="D48" s="474">
        <f>'[6]05 Phu Ly'!D14</f>
        <v>0</v>
      </c>
      <c r="E48" s="47">
        <v>657110</v>
      </c>
      <c r="F48" s="47">
        <v>0</v>
      </c>
      <c r="G48" s="47">
        <v>0</v>
      </c>
      <c r="H48" s="48">
        <f t="shared" si="3"/>
        <v>657110</v>
      </c>
      <c r="I48" s="48">
        <f t="shared" si="12"/>
        <v>657110</v>
      </c>
      <c r="J48" s="48">
        <f t="shared" si="4"/>
        <v>652400</v>
      </c>
      <c r="K48" s="47">
        <v>652400</v>
      </c>
      <c r="L48" s="47">
        <v>0</v>
      </c>
      <c r="M48" s="47">
        <v>0</v>
      </c>
      <c r="N48" s="47">
        <v>4710</v>
      </c>
      <c r="O48" s="47">
        <v>0</v>
      </c>
      <c r="P48" s="47">
        <v>0</v>
      </c>
      <c r="Q48" s="469">
        <f>H48-I48-R48-S48</f>
        <v>0</v>
      </c>
      <c r="R48" s="47">
        <v>0</v>
      </c>
      <c r="S48" s="47">
        <v>0</v>
      </c>
      <c r="T48" s="48">
        <f t="shared" si="5"/>
        <v>4710</v>
      </c>
      <c r="U48" s="50">
        <f t="shared" si="1"/>
        <v>0.9928322503081676</v>
      </c>
      <c r="V48" s="77">
        <f t="shared" si="6"/>
        <v>657110</v>
      </c>
      <c r="W48" s="79">
        <f t="shared" si="7"/>
        <v>657110</v>
      </c>
      <c r="X48" s="79">
        <f t="shared" si="8"/>
        <v>0</v>
      </c>
      <c r="Y48" s="79"/>
      <c r="Z48" s="79"/>
    </row>
    <row r="49" spans="1:21" ht="21" customHeight="1">
      <c r="A49" s="603"/>
      <c r="B49" s="604"/>
      <c r="C49" s="604"/>
      <c r="D49" s="604"/>
      <c r="E49" s="604"/>
      <c r="F49" s="18"/>
      <c r="G49" s="18"/>
      <c r="H49" s="18"/>
      <c r="I49" s="19"/>
      <c r="J49" s="19"/>
      <c r="K49" s="19"/>
      <c r="L49" s="19"/>
      <c r="M49" s="19"/>
      <c r="N49" s="616" t="str">
        <f>TT!C4</f>
        <v>Hà Nam, ngày 01 tháng 4 năm 2022</v>
      </c>
      <c r="O49" s="617"/>
      <c r="P49" s="617"/>
      <c r="Q49" s="617"/>
      <c r="R49" s="617"/>
      <c r="S49" s="617"/>
      <c r="T49" s="617"/>
      <c r="U49" s="617"/>
    </row>
    <row r="50" spans="1:21" ht="21" customHeight="1">
      <c r="A50" s="618" t="s">
        <v>82</v>
      </c>
      <c r="B50" s="619"/>
      <c r="C50" s="619"/>
      <c r="D50" s="619"/>
      <c r="E50" s="619"/>
      <c r="F50" s="21"/>
      <c r="G50" s="21"/>
      <c r="H50" s="21"/>
      <c r="I50" s="22"/>
      <c r="J50" s="22"/>
      <c r="K50" s="22"/>
      <c r="L50" s="22"/>
      <c r="M50" s="22"/>
      <c r="N50" s="620" t="str">
        <f>TT!C5</f>
        <v>PHÓ CỤC TRƯỞNG</v>
      </c>
      <c r="O50" s="620"/>
      <c r="P50" s="620"/>
      <c r="Q50" s="620"/>
      <c r="R50" s="620"/>
      <c r="S50" s="620"/>
      <c r="T50" s="620"/>
      <c r="U50" s="620"/>
    </row>
    <row r="51" spans="1:21" ht="66.75" customHeight="1">
      <c r="A51" s="23"/>
      <c r="B51" s="23"/>
      <c r="C51" s="23"/>
      <c r="D51" s="538"/>
      <c r="E51" s="23"/>
      <c r="F51" s="24"/>
      <c r="G51" s="24"/>
      <c r="H51" s="24"/>
      <c r="I51" s="22"/>
      <c r="J51" s="22"/>
      <c r="K51" s="22"/>
      <c r="L51" s="22"/>
      <c r="M51" s="22"/>
      <c r="N51" s="22"/>
      <c r="O51" s="22"/>
      <c r="P51" s="24"/>
      <c r="Q51" s="25"/>
      <c r="R51" s="24"/>
      <c r="S51" s="22"/>
      <c r="T51" s="26"/>
      <c r="U51" s="26"/>
    </row>
    <row r="52" spans="1:21" ht="21" customHeight="1">
      <c r="A52" s="621" t="str">
        <f>'[1]TT'!C6</f>
        <v>TRẦN ĐỨC TOẢN</v>
      </c>
      <c r="B52" s="621"/>
      <c r="C52" s="621"/>
      <c r="D52" s="621"/>
      <c r="E52" s="621"/>
      <c r="F52" s="27" t="s">
        <v>45</v>
      </c>
      <c r="G52" s="27"/>
      <c r="H52" s="27"/>
      <c r="I52" s="27"/>
      <c r="J52" s="27"/>
      <c r="K52" s="27"/>
      <c r="L52" s="27"/>
      <c r="M52" s="27"/>
      <c r="N52" s="622" t="str">
        <f>TT!C3</f>
        <v>Vũ Ngọc Phương</v>
      </c>
      <c r="O52" s="622"/>
      <c r="P52" s="622"/>
      <c r="Q52" s="622"/>
      <c r="R52" s="622"/>
      <c r="S52" s="622"/>
      <c r="T52" s="622"/>
      <c r="U52" s="622"/>
    </row>
    <row r="53" ht="21" customHeight="1"/>
    <row r="54" ht="21" customHeight="1"/>
  </sheetData>
  <sheetProtection formatCells="0" formatColumns="0" formatRows="0" insertRows="0" deleteRows="0"/>
  <mergeCells count="34">
    <mergeCell ref="A1:D1"/>
    <mergeCell ref="E1:O1"/>
    <mergeCell ref="P1:U1"/>
    <mergeCell ref="P2:U2"/>
    <mergeCell ref="A3:A7"/>
    <mergeCell ref="B3:B7"/>
    <mergeCell ref="C3:C7"/>
    <mergeCell ref="D3:E3"/>
    <mergeCell ref="F3:F7"/>
    <mergeCell ref="G3:G7"/>
    <mergeCell ref="H3:H7"/>
    <mergeCell ref="I3:S3"/>
    <mergeCell ref="T3:T7"/>
    <mergeCell ref="U3:U7"/>
    <mergeCell ref="D4:D7"/>
    <mergeCell ref="E4:E7"/>
    <mergeCell ref="I4:I7"/>
    <mergeCell ref="J4:P4"/>
    <mergeCell ref="Q4:Q7"/>
    <mergeCell ref="R4:R7"/>
    <mergeCell ref="S4:S7"/>
    <mergeCell ref="J5:J7"/>
    <mergeCell ref="K5:M6"/>
    <mergeCell ref="N5:N7"/>
    <mergeCell ref="O5:O7"/>
    <mergeCell ref="P5:P7"/>
    <mergeCell ref="A52:E52"/>
    <mergeCell ref="N52:U52"/>
    <mergeCell ref="A8:B8"/>
    <mergeCell ref="A9:B9"/>
    <mergeCell ref="A49:E49"/>
    <mergeCell ref="N49:U49"/>
    <mergeCell ref="A50:E50"/>
    <mergeCell ref="N50:U50"/>
  </mergeCells>
  <printOptions/>
  <pageMargins left="0.38" right="0.3" top="0.39" bottom="0.42" header="0.31496062992126" footer="0.31496062992126"/>
  <pageSetup horizontalDpi="600" verticalDpi="600" orientation="landscape" paperSize="9" scale="65" r:id="rId2"/>
  <drawing r:id="rId1"/>
</worksheet>
</file>

<file path=xl/worksheets/sheet9.xml><?xml version="1.0" encoding="utf-8"?>
<worksheet xmlns="http://schemas.openxmlformats.org/spreadsheetml/2006/main" xmlns:r="http://schemas.openxmlformats.org/officeDocument/2006/relationships">
  <sheetPr>
    <tabColor rgb="FF0070C0"/>
  </sheetPr>
  <dimension ref="A1:P23"/>
  <sheetViews>
    <sheetView view="pageBreakPreview" zoomScaleSheetLayoutView="100" zoomScalePageLayoutView="0" workbookViewId="0" topLeftCell="A1">
      <selection activeCell="A12" sqref="A12:IV12"/>
    </sheetView>
  </sheetViews>
  <sheetFormatPr defaultColWidth="9.00390625" defaultRowHeight="15.75"/>
  <cols>
    <col min="1" max="1" width="4.375" style="141" customWidth="1"/>
    <col min="2" max="2" width="33.125" style="141" customWidth="1"/>
    <col min="3" max="8" width="10.875" style="141" customWidth="1"/>
    <col min="9" max="9" width="16.75390625" style="141" customWidth="1"/>
    <col min="10" max="10" width="16.50390625" style="141" customWidth="1"/>
    <col min="11" max="16384" width="9.00390625" style="141" customWidth="1"/>
  </cols>
  <sheetData>
    <row r="1" spans="1:16" s="1" customFormat="1" ht="78.75" customHeight="1">
      <c r="A1" s="583" t="s">
        <v>237</v>
      </c>
      <c r="B1" s="583"/>
      <c r="C1" s="549" t="s">
        <v>361</v>
      </c>
      <c r="D1" s="549"/>
      <c r="E1" s="549"/>
      <c r="F1" s="549"/>
      <c r="G1" s="549"/>
      <c r="H1" s="549"/>
      <c r="I1" s="584" t="str">
        <f>'[4]TT'!C2</f>
        <v>Đơn vị  báo cáo: Cục THADS tỉnh Hà Nam
Đơn vị nhận báo cáo: Tổng Cục THADS</v>
      </c>
      <c r="J1" s="584"/>
      <c r="K1" s="305"/>
      <c r="P1" s="306"/>
    </row>
    <row r="2" spans="1:10" ht="17.25" customHeight="1">
      <c r="A2" s="2"/>
      <c r="B2" s="4"/>
      <c r="D2" s="32"/>
      <c r="E2" s="307">
        <f>COUNTBLANK(C9:J16)</f>
        <v>38</v>
      </c>
      <c r="F2" s="32"/>
      <c r="I2" s="657" t="s">
        <v>238</v>
      </c>
      <c r="J2" s="657"/>
    </row>
    <row r="3" spans="1:10" ht="20.25" customHeight="1">
      <c r="A3" s="658" t="s">
        <v>2</v>
      </c>
      <c r="B3" s="658" t="s">
        <v>3</v>
      </c>
      <c r="C3" s="661" t="s">
        <v>239</v>
      </c>
      <c r="D3" s="661"/>
      <c r="E3" s="661" t="s">
        <v>240</v>
      </c>
      <c r="F3" s="661"/>
      <c r="G3" s="661" t="s">
        <v>241</v>
      </c>
      <c r="H3" s="661"/>
      <c r="I3" s="661" t="s">
        <v>242</v>
      </c>
      <c r="J3" s="661"/>
    </row>
    <row r="4" spans="1:10" ht="9" customHeight="1">
      <c r="A4" s="659"/>
      <c r="B4" s="659"/>
      <c r="C4" s="662" t="s">
        <v>243</v>
      </c>
      <c r="D4" s="662" t="s">
        <v>244</v>
      </c>
      <c r="E4" s="662" t="s">
        <v>243</v>
      </c>
      <c r="F4" s="662" t="s">
        <v>244</v>
      </c>
      <c r="G4" s="662" t="s">
        <v>243</v>
      </c>
      <c r="H4" s="662" t="s">
        <v>244</v>
      </c>
      <c r="I4" s="662" t="s">
        <v>243</v>
      </c>
      <c r="J4" s="662" t="s">
        <v>244</v>
      </c>
    </row>
    <row r="5" spans="1:10" ht="9" customHeight="1">
      <c r="A5" s="659"/>
      <c r="B5" s="659"/>
      <c r="C5" s="663"/>
      <c r="D5" s="663"/>
      <c r="E5" s="663"/>
      <c r="F5" s="663"/>
      <c r="G5" s="663"/>
      <c r="H5" s="663"/>
      <c r="I5" s="663"/>
      <c r="J5" s="663"/>
    </row>
    <row r="6" spans="1:10" ht="9" customHeight="1">
      <c r="A6" s="659"/>
      <c r="B6" s="659"/>
      <c r="C6" s="663"/>
      <c r="D6" s="663"/>
      <c r="E6" s="663"/>
      <c r="F6" s="663"/>
      <c r="G6" s="663"/>
      <c r="H6" s="663"/>
      <c r="I6" s="663"/>
      <c r="J6" s="663"/>
    </row>
    <row r="7" spans="1:10" ht="9" customHeight="1">
      <c r="A7" s="660"/>
      <c r="B7" s="660"/>
      <c r="C7" s="664"/>
      <c r="D7" s="664"/>
      <c r="E7" s="664"/>
      <c r="F7" s="664"/>
      <c r="G7" s="664"/>
      <c r="H7" s="664"/>
      <c r="I7" s="664"/>
      <c r="J7" s="664"/>
    </row>
    <row r="8" spans="1:10" ht="15.75">
      <c r="A8" s="667" t="s">
        <v>24</v>
      </c>
      <c r="B8" s="668"/>
      <c r="C8" s="308" t="s">
        <v>25</v>
      </c>
      <c r="D8" s="308" t="s">
        <v>26</v>
      </c>
      <c r="E8" s="308" t="s">
        <v>27</v>
      </c>
      <c r="F8" s="308" t="s">
        <v>28</v>
      </c>
      <c r="G8" s="308" t="s">
        <v>29</v>
      </c>
      <c r="H8" s="308" t="s">
        <v>30</v>
      </c>
      <c r="I8" s="308" t="s">
        <v>31</v>
      </c>
      <c r="J8" s="308" t="s">
        <v>32</v>
      </c>
    </row>
    <row r="9" spans="1:10" s="310" customFormat="1" ht="15.75">
      <c r="A9" s="669" t="s">
        <v>87</v>
      </c>
      <c r="B9" s="669"/>
      <c r="C9" s="309">
        <f>C10+C11</f>
        <v>14</v>
      </c>
      <c r="D9" s="309">
        <f aca="true" t="shared" si="0" ref="D9:J9">D10+D11</f>
        <v>59112</v>
      </c>
      <c r="E9" s="309">
        <f t="shared" si="0"/>
        <v>14</v>
      </c>
      <c r="F9" s="309">
        <f t="shared" si="0"/>
        <v>59112</v>
      </c>
      <c r="G9" s="309">
        <f t="shared" si="0"/>
        <v>0</v>
      </c>
      <c r="H9" s="309">
        <f t="shared" si="0"/>
        <v>2756</v>
      </c>
      <c r="I9" s="309">
        <f t="shared" si="0"/>
        <v>0</v>
      </c>
      <c r="J9" s="309">
        <f t="shared" si="0"/>
        <v>2756</v>
      </c>
    </row>
    <row r="10" spans="1:10" s="310" customFormat="1" ht="15.75">
      <c r="A10" s="207" t="s">
        <v>46</v>
      </c>
      <c r="B10" s="208" t="s">
        <v>195</v>
      </c>
      <c r="C10" s="309"/>
      <c r="D10" s="309"/>
      <c r="E10" s="309"/>
      <c r="F10" s="309"/>
      <c r="G10" s="309"/>
      <c r="H10" s="309"/>
      <c r="I10" s="309"/>
      <c r="J10" s="309"/>
    </row>
    <row r="11" spans="1:10" s="310" customFormat="1" ht="15.75">
      <c r="A11" s="207" t="s">
        <v>50</v>
      </c>
      <c r="B11" s="208" t="s">
        <v>196</v>
      </c>
      <c r="C11" s="309">
        <f>C12+C13+C14+C15+C16+C17</f>
        <v>14</v>
      </c>
      <c r="D11" s="309">
        <f aca="true" t="shared" si="1" ref="D11:J11">D12+D13+D14+D15+D16+D17</f>
        <v>59112</v>
      </c>
      <c r="E11" s="309">
        <f t="shared" si="1"/>
        <v>14</v>
      </c>
      <c r="F11" s="309">
        <f t="shared" si="1"/>
        <v>59112</v>
      </c>
      <c r="G11" s="309">
        <f t="shared" si="1"/>
        <v>0</v>
      </c>
      <c r="H11" s="309">
        <f t="shared" si="1"/>
        <v>2756</v>
      </c>
      <c r="I11" s="309">
        <f t="shared" si="1"/>
        <v>0</v>
      </c>
      <c r="J11" s="309">
        <f t="shared" si="1"/>
        <v>2756</v>
      </c>
    </row>
    <row r="12" spans="1:10" s="514" customFormat="1" ht="13.5" customHeight="1">
      <c r="A12" s="511" t="s">
        <v>25</v>
      </c>
      <c r="B12" s="512" t="s">
        <v>197</v>
      </c>
      <c r="C12" s="534"/>
      <c r="D12" s="534"/>
      <c r="E12" s="534"/>
      <c r="F12" s="534"/>
      <c r="G12" s="534"/>
      <c r="H12" s="534"/>
      <c r="I12" s="534"/>
      <c r="J12" s="534"/>
    </row>
    <row r="13" spans="1:14" s="514" customFormat="1" ht="15.75">
      <c r="A13" s="511" t="s">
        <v>26</v>
      </c>
      <c r="B13" s="512" t="s">
        <v>198</v>
      </c>
      <c r="C13" s="525"/>
      <c r="D13" s="525"/>
      <c r="E13" s="525"/>
      <c r="F13" s="525"/>
      <c r="G13" s="525"/>
      <c r="H13" s="525"/>
      <c r="I13" s="525"/>
      <c r="J13" s="525"/>
      <c r="N13" s="515"/>
    </row>
    <row r="14" spans="1:14" s="514" customFormat="1" ht="15.75">
      <c r="A14" s="511" t="s">
        <v>27</v>
      </c>
      <c r="B14" s="512" t="s">
        <v>199</v>
      </c>
      <c r="C14" s="513">
        <v>14</v>
      </c>
      <c r="D14" s="513">
        <v>59112</v>
      </c>
      <c r="E14" s="513">
        <v>14</v>
      </c>
      <c r="F14" s="513">
        <v>59112</v>
      </c>
      <c r="G14" s="513"/>
      <c r="H14" s="513">
        <v>2756</v>
      </c>
      <c r="I14" s="513"/>
      <c r="J14" s="513">
        <v>2756</v>
      </c>
      <c r="N14" s="515"/>
    </row>
    <row r="15" spans="1:14" s="514" customFormat="1" ht="15.75">
      <c r="A15" s="511" t="s">
        <v>28</v>
      </c>
      <c r="B15" s="512" t="s">
        <v>200</v>
      </c>
      <c r="C15" s="525"/>
      <c r="D15" s="525"/>
      <c r="E15" s="525"/>
      <c r="F15" s="525"/>
      <c r="G15" s="525"/>
      <c r="H15" s="525"/>
      <c r="I15" s="525"/>
      <c r="J15" s="525"/>
      <c r="N15" s="515"/>
    </row>
    <row r="16" spans="1:10" s="514" customFormat="1" ht="15.75">
      <c r="A16" s="511" t="s">
        <v>29</v>
      </c>
      <c r="B16" s="512" t="s">
        <v>201</v>
      </c>
      <c r="C16" s="513"/>
      <c r="D16" s="513"/>
      <c r="E16" s="513"/>
      <c r="F16" s="513"/>
      <c r="G16" s="513">
        <v>0</v>
      </c>
      <c r="H16" s="513">
        <v>0</v>
      </c>
      <c r="I16" s="513">
        <v>0</v>
      </c>
      <c r="J16" s="513">
        <v>0</v>
      </c>
    </row>
    <row r="17" spans="1:10" s="514" customFormat="1" ht="15.75">
      <c r="A17" s="511" t="s">
        <v>30</v>
      </c>
      <c r="B17" s="512" t="s">
        <v>202</v>
      </c>
      <c r="C17" s="533"/>
      <c r="D17" s="533"/>
      <c r="E17" s="533"/>
      <c r="F17" s="533"/>
      <c r="G17" s="533"/>
      <c r="H17" s="533"/>
      <c r="I17" s="533"/>
      <c r="J17" s="533"/>
    </row>
    <row r="18" spans="1:11" s="314" customFormat="1" ht="22.5" customHeight="1">
      <c r="A18" s="5"/>
      <c r="B18" s="670"/>
      <c r="C18" s="670"/>
      <c r="D18" s="312"/>
      <c r="E18" s="313"/>
      <c r="F18" s="312"/>
      <c r="G18" s="670" t="str">
        <f>TT!C4</f>
        <v>Hà Nam, ngày 01 tháng 4 năm 2022</v>
      </c>
      <c r="H18" s="670"/>
      <c r="I18" s="670"/>
      <c r="J18" s="670"/>
      <c r="K18" s="141"/>
    </row>
    <row r="19" spans="1:10" ht="21.75" customHeight="1">
      <c r="A19" s="5"/>
      <c r="B19" s="665" t="s">
        <v>82</v>
      </c>
      <c r="C19" s="665"/>
      <c r="D19" s="315"/>
      <c r="E19" s="315"/>
      <c r="F19" s="315"/>
      <c r="G19" s="665" t="str">
        <f>'[4]TT'!C5</f>
        <v>PHÓ CỤC TRƯỞNG</v>
      </c>
      <c r="H19" s="665"/>
      <c r="I19" s="665"/>
      <c r="J19" s="665"/>
    </row>
    <row r="20" spans="2:10" ht="16.5">
      <c r="B20" s="224"/>
      <c r="C20" s="224"/>
      <c r="D20" s="218"/>
      <c r="E20" s="218"/>
      <c r="F20" s="218"/>
      <c r="G20" s="224"/>
      <c r="H20" s="224"/>
      <c r="I20" s="224"/>
      <c r="J20" s="224"/>
    </row>
    <row r="21" spans="2:10" ht="16.5">
      <c r="B21" s="224"/>
      <c r="C21" s="224"/>
      <c r="D21" s="218"/>
      <c r="E21" s="218"/>
      <c r="F21" s="218"/>
      <c r="G21" s="224"/>
      <c r="H21" s="224"/>
      <c r="I21" s="224"/>
      <c r="J21" s="224"/>
    </row>
    <row r="22" spans="2:10" ht="16.5">
      <c r="B22" s="224"/>
      <c r="C22" s="224"/>
      <c r="D22" s="218"/>
      <c r="E22" s="218"/>
      <c r="F22" s="218"/>
      <c r="G22" s="224"/>
      <c r="H22" s="224"/>
      <c r="I22" s="224"/>
      <c r="J22" s="224"/>
    </row>
    <row r="23" spans="2:10" ht="16.5">
      <c r="B23" s="666" t="str">
        <f>'[4]TT'!C6</f>
        <v>Trần Đức Toản</v>
      </c>
      <c r="C23" s="666"/>
      <c r="D23" s="218"/>
      <c r="E23" s="218"/>
      <c r="F23" s="218"/>
      <c r="G23" s="666" t="str">
        <f>'[4]TT'!C3</f>
        <v>Vũ Ngọc Phương</v>
      </c>
      <c r="H23" s="666"/>
      <c r="I23" s="666"/>
      <c r="J23" s="666"/>
    </row>
  </sheetData>
  <sheetProtection formatCells="0" formatColumns="0" formatRows="0" insertRows="0" deleteRows="0"/>
  <mergeCells count="26">
    <mergeCell ref="B19:C19"/>
    <mergeCell ref="G19:J19"/>
    <mergeCell ref="B23:C23"/>
    <mergeCell ref="G23:J23"/>
    <mergeCell ref="I4:I7"/>
    <mergeCell ref="J4:J7"/>
    <mergeCell ref="A8:B8"/>
    <mergeCell ref="A9:B9"/>
    <mergeCell ref="B18:C18"/>
    <mergeCell ref="G18:J18"/>
    <mergeCell ref="C4:C7"/>
    <mergeCell ref="D4:D7"/>
    <mergeCell ref="E4:E7"/>
    <mergeCell ref="F4:F7"/>
    <mergeCell ref="G4:G7"/>
    <mergeCell ref="H4:H7"/>
    <mergeCell ref="A1:B1"/>
    <mergeCell ref="C1:H1"/>
    <mergeCell ref="I1:J1"/>
    <mergeCell ref="I2:J2"/>
    <mergeCell ref="A3:A7"/>
    <mergeCell ref="B3:B7"/>
    <mergeCell ref="C3:D3"/>
    <mergeCell ref="E3:F3"/>
    <mergeCell ref="G3:H3"/>
    <mergeCell ref="I3:J3"/>
  </mergeCells>
  <printOptions/>
  <pageMargins left="0.38" right="0.31496062992125984" top="0.39" bottom="0.42" header="0.31496062992125984" footer="0.31496062992125984"/>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Windows User</cp:lastModifiedBy>
  <cp:lastPrinted>2021-10-02T06:48:47Z</cp:lastPrinted>
  <dcterms:created xsi:type="dcterms:W3CDTF">2020-05-04T02:25:17Z</dcterms:created>
  <dcterms:modified xsi:type="dcterms:W3CDTF">2022-04-04T01:55:32Z</dcterms:modified>
  <cp:category/>
  <cp:version/>
  <cp:contentType/>
  <cp:contentStatus/>
</cp:coreProperties>
</file>